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zucs_Gabor\PÁLYÁZATOK\KESZTÖLC\ANYAG\Költségvetés\Árazatlan\"/>
    </mc:Choice>
  </mc:AlternateContent>
  <bookViews>
    <workbookView xWindow="0" yWindow="0" windowWidth="20490" windowHeight="7755" tabRatio="935"/>
  </bookViews>
  <sheets>
    <sheet name="Árazott" sheetId="12" r:id="rId1"/>
    <sheet name="Záradék" sheetId="13" r:id="rId2"/>
    <sheet name="Összesítő" sheetId="14" r:id="rId3"/>
    <sheet name="Bontás, hulladékkezelés" sheetId="11" r:id="rId4"/>
    <sheet name="Felvonulási létesítmények" sheetId="10" r:id="rId5"/>
    <sheet name="Zsaluzás és állványozás" sheetId="9" r:id="rId6"/>
    <sheet name="Vakolás, rabicolás, gipszkarton" sheetId="6" r:id="rId7"/>
    <sheet name="Bádogozás" sheetId="8" r:id="rId8"/>
    <sheet name="Asztalos szerk. elhelyezése" sheetId="7" r:id="rId9"/>
    <sheet name="Ácsmunka" sheetId="21" r:id="rId10"/>
    <sheet name="Szigetelés" sheetId="4" r:id="rId11"/>
  </sheets>
  <calcPr calcId="152511"/>
</workbook>
</file>

<file path=xl/calcChain.xml><?xml version="1.0" encoding="utf-8"?>
<calcChain xmlns="http://schemas.openxmlformats.org/spreadsheetml/2006/main">
  <c r="D40" i="7" l="1"/>
  <c r="H40" i="7" s="1"/>
  <c r="I40" i="7" l="1"/>
  <c r="I36" i="7" l="1"/>
  <c r="H36" i="7"/>
  <c r="H26" i="7" l="1"/>
  <c r="I34" i="7"/>
  <c r="H34" i="7"/>
  <c r="I32" i="7"/>
  <c r="H32" i="7"/>
  <c r="I30" i="7"/>
  <c r="H30" i="7"/>
  <c r="I28" i="7"/>
  <c r="H28" i="7"/>
  <c r="I26" i="7"/>
  <c r="D10" i="6" l="1"/>
  <c r="D4" i="6"/>
  <c r="D2" i="6"/>
  <c r="I20" i="4"/>
  <c r="D18" i="4"/>
  <c r="I18" i="4" l="1"/>
  <c r="H20" i="4"/>
  <c r="H18" i="4"/>
  <c r="I16" i="4" l="1"/>
  <c r="H16" i="4"/>
  <c r="I4" i="21" l="1"/>
  <c r="I2" i="21"/>
  <c r="H2" i="21"/>
  <c r="H4" i="21" l="1"/>
  <c r="I6" i="21"/>
  <c r="C24" i="14" s="1"/>
  <c r="H6" i="21" l="1"/>
  <c r="B24" i="14" s="1"/>
  <c r="D24" i="14" s="1"/>
  <c r="D12" i="6" l="1"/>
  <c r="I3" i="11" l="1"/>
  <c r="I2" i="11"/>
  <c r="D8" i="4"/>
  <c r="D14" i="4"/>
  <c r="D12" i="4"/>
  <c r="D10" i="4"/>
  <c r="H10" i="6" l="1"/>
  <c r="I10" i="6"/>
  <c r="I2" i="8" l="1"/>
  <c r="I4" i="8" l="1"/>
  <c r="D8" i="8"/>
  <c r="C13" i="13"/>
  <c r="A13" i="14"/>
  <c r="A12" i="14"/>
  <c r="C12" i="13"/>
  <c r="H4" i="11" l="1"/>
  <c r="H5" i="11" s="1"/>
  <c r="B17" i="14" s="1"/>
  <c r="D6" i="6" l="1"/>
  <c r="D8" i="6" s="1"/>
  <c r="H2" i="9" l="1"/>
  <c r="H3" i="9" l="1"/>
  <c r="B19" i="14" s="1"/>
  <c r="A18" i="13" l="1"/>
  <c r="I5" i="11" l="1"/>
  <c r="C17" i="14" s="1"/>
  <c r="H6" i="8"/>
  <c r="I3" i="10"/>
  <c r="C18" i="14" s="1"/>
  <c r="H2" i="10"/>
  <c r="H3" i="10" s="1"/>
  <c r="B18" i="14" s="1"/>
  <c r="I2" i="9"/>
  <c r="I3" i="9" s="1"/>
  <c r="I8" i="8"/>
  <c r="H8" i="8"/>
  <c r="H10" i="8" l="1"/>
  <c r="C19" i="14"/>
  <c r="D18" i="14"/>
  <c r="H12" i="6"/>
  <c r="I12" i="6"/>
  <c r="I8" i="6"/>
  <c r="I6" i="8"/>
  <c r="I10" i="8" s="1"/>
  <c r="H8" i="6"/>
  <c r="D19" i="14" l="1"/>
  <c r="D17" i="14"/>
  <c r="I4" i="6"/>
  <c r="H4" i="6"/>
  <c r="I2" i="6" l="1"/>
  <c r="H2" i="6"/>
  <c r="I6" i="6"/>
  <c r="H6" i="6"/>
  <c r="H14" i="6" l="1"/>
  <c r="I14" i="6"/>
  <c r="C20" i="14" s="1"/>
  <c r="B20" i="14"/>
  <c r="D20" i="14" l="1"/>
  <c r="C21" i="14"/>
  <c r="B21" i="14" l="1"/>
  <c r="D21" i="14" l="1"/>
  <c r="I16" i="7"/>
  <c r="I24" i="7"/>
  <c r="I10" i="7"/>
  <c r="I20" i="7"/>
  <c r="I14" i="7"/>
  <c r="H22" i="7"/>
  <c r="I4" i="7"/>
  <c r="H20" i="7"/>
  <c r="I8" i="7"/>
  <c r="I22" i="7"/>
  <c r="H38" i="7"/>
  <c r="I18" i="7"/>
  <c r="H24" i="7"/>
  <c r="I6" i="7"/>
  <c r="H6" i="7"/>
  <c r="H18" i="7"/>
  <c r="H16" i="7"/>
  <c r="I38" i="7"/>
  <c r="H12" i="7"/>
  <c r="I12" i="7"/>
  <c r="H8" i="7"/>
  <c r="H10" i="7"/>
  <c r="H14" i="7"/>
  <c r="I2" i="7"/>
  <c r="H4" i="7"/>
  <c r="H42" i="7" l="1"/>
  <c r="I42" i="7"/>
  <c r="C22" i="14" l="1"/>
  <c r="C29" i="14"/>
  <c r="B22" i="14"/>
  <c r="D22" i="14" s="1"/>
  <c r="B29" i="14"/>
  <c r="D29" i="14" s="1"/>
  <c r="H14" i="4"/>
  <c r="H6" i="4"/>
  <c r="H10" i="4"/>
  <c r="H4" i="4"/>
  <c r="I12" i="4"/>
  <c r="I14" i="4"/>
  <c r="I10" i="4"/>
  <c r="H8" i="4"/>
  <c r="I4" i="4"/>
  <c r="H12" i="4"/>
  <c r="I2" i="4"/>
  <c r="I6" i="4"/>
  <c r="I8" i="4"/>
  <c r="H2" i="4"/>
  <c r="H22" i="4" l="1"/>
  <c r="B23" i="14" s="1"/>
  <c r="I22" i="4"/>
  <c r="C23" i="14" s="1"/>
  <c r="C25" i="14" s="1"/>
  <c r="E18" i="13" l="1"/>
  <c r="E21" i="13" s="1"/>
  <c r="C28" i="14"/>
  <c r="D23" i="14"/>
  <c r="D25" i="14" s="1"/>
  <c r="B25" i="14"/>
  <c r="D18" i="13" l="1"/>
  <c r="D21" i="13" s="1"/>
  <c r="B28" i="14"/>
  <c r="D28" i="14" s="1"/>
  <c r="D30" i="14" s="1"/>
  <c r="F18" i="13"/>
  <c r="F21" i="13" s="1"/>
  <c r="D23" i="13" s="1"/>
  <c r="D24" i="13" l="1"/>
  <c r="D26" i="13" s="1"/>
</calcChain>
</file>

<file path=xl/sharedStrings.xml><?xml version="1.0" encoding="utf-8"?>
<sst xmlns="http://schemas.openxmlformats.org/spreadsheetml/2006/main" count="291" uniqueCount="135">
  <si>
    <t>Ssz.</t>
  </si>
  <si>
    <t>Menny.</t>
  </si>
  <si>
    <t>Egység</t>
  </si>
  <si>
    <t>Anyag egységár</t>
  </si>
  <si>
    <t>Díj egységre</t>
  </si>
  <si>
    <t>Anyag összesen</t>
  </si>
  <si>
    <t>Díj összesen</t>
  </si>
  <si>
    <t>m2</t>
  </si>
  <si>
    <t>Munkanem összesen:</t>
  </si>
  <si>
    <t>db</t>
  </si>
  <si>
    <t>Díj egységár</t>
  </si>
  <si>
    <t>m3</t>
  </si>
  <si>
    <t>vagy ezzel egyenértékű</t>
  </si>
  <si>
    <t>fm</t>
  </si>
  <si>
    <t>Bontott hulladék szállításához kapcsolódó munkák
vegyes építési- bontási törmelék
felrakása szállítóeszközre gépi erővel, kiegészítő kézi munkával</t>
  </si>
  <si>
    <t xml:space="preserve">       Munkanem</t>
  </si>
  <si>
    <t>Anyagár</t>
  </si>
  <si>
    <t>Munkadíj</t>
  </si>
  <si>
    <t xml:space="preserve">   ÉPÍTÉSZETI MUNKÁK</t>
  </si>
  <si>
    <t>Összesen:</t>
  </si>
  <si>
    <t>Anyag és díj összen:</t>
  </si>
  <si>
    <t>Az ÁFA-val növelt teljes költség:</t>
  </si>
  <si>
    <t>Munkanem megnevezése</t>
  </si>
  <si>
    <t>Anyag összege</t>
  </si>
  <si>
    <t>Díj összege</t>
  </si>
  <si>
    <t>Felvonulási létesítmények</t>
  </si>
  <si>
    <t>Zsaluzás és állványozás</t>
  </si>
  <si>
    <t>Bádogozás</t>
  </si>
  <si>
    <t>Szigetelés</t>
  </si>
  <si>
    <t>Tételszám</t>
  </si>
  <si>
    <t>Tétel szövege</t>
  </si>
  <si>
    <t xml:space="preserve">Bontott hulladék szállításához kapcsolódó munkák vegyes építési- bontási törmelék berakása konténerbe gépi erővel, kiegészítő kézi munkával </t>
  </si>
  <si>
    <t>12-011-001.1-0025001</t>
  </si>
  <si>
    <t>15-012-021.1-0023003</t>
  </si>
  <si>
    <t>36-090-001.1.1-0550030</t>
  </si>
  <si>
    <t>Vakolatjavítás oldalfalon, tégla-, beton-, kőfelületen vagy építőlemezen,a meglazult, sérült vakolat előzetes leverésével, hiánypótlás 5% alatt Hvb4-mc, beltéri, vakoló, cementes mészhabarcs mészpéppel</t>
  </si>
  <si>
    <t>43-000-005</t>
  </si>
  <si>
    <t>43-000-007</t>
  </si>
  <si>
    <t>43-002-011.6-0140604</t>
  </si>
  <si>
    <t>Homlokzati keretállványok, fém keretvázból, szintenkénti pallóterítéssel,korláttal, lábdeszkával, 0,75-1,20 m padlószélességgel, munkapadlótávolság 2,50 m, 2,00 kN/m˛ terhelhetőséggel, állványépítés MSZ ésalkalmazástechnikai kézikönyv szerint,
6,00 m munkapadló magasságig
KRAUSE Stabilo homlokzati keretállvány 0,75 m padlószélességgel, 6,00 m munkapadló magasságig</t>
  </si>
  <si>
    <t>Á R A Z O T T</t>
  </si>
  <si>
    <t>Bontás, hulladékkezelés</t>
  </si>
  <si>
    <t>Asztalos szerk. elhelyezése</t>
  </si>
  <si>
    <t>Összesen</t>
  </si>
  <si>
    <t>36-005-003.1-0415926</t>
  </si>
  <si>
    <t>43-003-008.3.1-0149644</t>
  </si>
  <si>
    <t>Ablak- vagy szemöldökpárkány
bevonatos alumínium lemezből,
50 cm kiterített szélességig
Ablakpárkány PREFALZ? alumínium szalagból stukkó felülettel, 0,7 mm vtg., Ksz: 33 cm</t>
  </si>
  <si>
    <t>KÖLTSÉGBONTÁS - FŐÖSSZESÍTŐ</t>
  </si>
  <si>
    <t>KÖLTSÉGBONTÁS - ÖSSZESÍTŐ</t>
  </si>
  <si>
    <t>44-000-001.1</t>
  </si>
  <si>
    <t>44-002-002-0184116</t>
  </si>
  <si>
    <t>Kiegészítő tevékenységek
Építési törmelék konténeres elszállítása, lerakása,lerakóhelyi díjjal,
10,0 mł-es konténerbe</t>
  </si>
  <si>
    <t>21-011-011.7</t>
  </si>
  <si>
    <t>Vakolás és rabicolás, gipszkarton</t>
  </si>
  <si>
    <t>KÖLTSÉGBONTÁS</t>
  </si>
  <si>
    <t>02-030-007.2</t>
  </si>
  <si>
    <t>02-030-007.1</t>
  </si>
  <si>
    <t>36-005-011.1.1.1.2-0410502</t>
  </si>
  <si>
    <t>Bontások
Fa vagy műanyag nyílászáró szerkezetek bontása, ajtó, ablak vagy kapu,
2,00 m2-ig (Műanyag ablak bontása)</t>
  </si>
  <si>
    <t>Vakolás és rabicolás
Homlokzatvakolatok, előkevert gyári szárazhabarcsból
Hagyományos nemesvakolat készítése
kézi felhordással,
kapart felülettel,
függőleges felületen, homlokzaton,
középszemcsés 2,0 &lt; dçmax Ş 3,0 mm
weber.ter classic M medium 3 mm-es nemesvakolat, fehér Kód: O481</t>
  </si>
  <si>
    <t>Lábazati vakolatok;
díszítő és lábazati műgyantás kötőanyagú vakolatréteg felhordása,kézi erővel, vödrös kiszerelésű anyagból
Baumit MosaikTop (Baumit Mozaik) vakolat 2 mm-es szemcseméret, 24 féle szín, Cikkszám: 255201</t>
  </si>
  <si>
    <t>36-007-009.2-0415421</t>
  </si>
  <si>
    <t>Ablakdeszka, könyöklő, elhelyezése (szereléssel)
Ablakdeszka, (belső párkány)</t>
  </si>
  <si>
    <t>Hő- és hangszigetelések
Külső fal;
Hőszigetelések épületlábazaton vagy koszorún,foltonként ragasztva vagy megtámasztva(rögzítés külön tételben), egy rétegben,
expandált polisztirolhab lemezzel
AUSTROTHERM XPS TOP P TB extrudált polisztirolhab hőszigetelő lemez, 615x1265x180 mm</t>
  </si>
  <si>
    <t>48-007-021.21.2-0113801</t>
  </si>
  <si>
    <t>48-007-021.1.1.2-0113314</t>
  </si>
  <si>
    <t>Vakolás és rabicolás
Rabicok készítése
Üvegszövet háló elhelyezése, függőleges, vízszintes, ferde vagy íves felületen
LB-Knauf üvegszövet 150 g/m2, Csz: K00832010</t>
  </si>
  <si>
    <t>36-011-006-0190211</t>
  </si>
  <si>
    <t>Vakolás és rabicolás
Rabicok készítése
Üvegszövet háló beágyazása, függőleges, vízszintes, ferde vagy íves felületen
LB-Knauf KLEBERSPACHTEL/Ragasztótapasz polisztirol hőszigetelő tábla ragasztásához, Csz.: K00617031</t>
  </si>
  <si>
    <t>36-011-007-0391241</t>
  </si>
  <si>
    <t>Vakolás és rabicolás
Előkészítő munkák, alapozók, előfröcskölők, gúzrétegek, külső-belső vakolatokhoz
Vékonyvakolat alapozók felhordása, kézi erővel
LB-Knauf PUTZGRUND/Vakolatalapozó, Csz: K00854315</t>
  </si>
  <si>
    <t>Szigetelés
Talajnedvesség elleni bevonatszigetelések
Bevonatszigetelés aljzatának portalanítása és előnedvesítése,
vízszintes vagy függőleges felületen</t>
  </si>
  <si>
    <t>48-012-001.1</t>
  </si>
  <si>
    <t>Szigetelés
Talajnedvesség elleni bevonatszigetelések
Bitumenbázisú bevonatszigetelés aljzatának alapozásavízszintes vagy függőleges felületen,egy rétegben,
bitumenemulzióval
KEMIKÁL BORNIT H bitumenes oldószeres bevonó, alapozó</t>
  </si>
  <si>
    <t>Szigetelés
Talajnedvesség elleni bevonatszigetelések
Talajnedvesség elleni falszigetelés függőleges felületen, bevonatszigeteléssel két rétegben,
minimum 3,0 mm száraz rétegvastagságú egykomponensű bitumenes bevonatszigeteléssel, glettvassal vagy simítóval felhordva
KEMIKÁL BORNIT S bitumenes oldószeres talajpára elleni bevonat</t>
  </si>
  <si>
    <t>48-021-001.63.2.1-0149081</t>
  </si>
  <si>
    <t>48-021-001.51.2.2.1-0091316</t>
  </si>
  <si>
    <t>Szigetelések rögzítése;
Hőszigetelő és hangelnyelő táblák ragasztásos rögzítése,
homlokzaton,
cementbázisú ragasztóanyaggal
MASTERPLAST Thermomasterfix ragasztó polisztirol lemezekhez, Cikkszám: 0103-01111125</t>
  </si>
  <si>
    <t>Szigetelések rögzítése;
Hőszigetelő táblák pontszerű mechanikai rögzítése,
homlokzaton,
műanyag vagy fém beütőszeges/csavaros műanyag beütődübelekkel
MASTERPLAST Thermomaster D-H 235 mm, fém beütőszeges tárcsás dübel, Cikkszám: 0118-18235100</t>
  </si>
  <si>
    <t>44-012-001.1.2.8.1-0221912</t>
  </si>
  <si>
    <t>44-012-001.1.2.7.1-0221876</t>
  </si>
  <si>
    <t>Bontási munkák
Tetődeszkázat bontása
Ereszdeszkázat</t>
  </si>
  <si>
    <t>35-000-004</t>
  </si>
  <si>
    <t>Deszkázás
ereszdeszkázás gyalult, hornyolt deszkával, hajópadlóval</t>
  </si>
  <si>
    <t>35-004-001.3</t>
  </si>
  <si>
    <t>Bontási munkák
Szegélyek, párkány könyöklő bontása,100 cm kiterített szélességig</t>
  </si>
  <si>
    <t>Bontási munkák
Lefolyó csatorna bontása50 cm kiterített szélességig</t>
  </si>
  <si>
    <t>Ácsmunka</t>
  </si>
  <si>
    <t>Hő- és hangszigetelések
Külső fal;
Homlokzati fal hő- és hangszigetelése,
falazott vagy monolit vasbeton szerkezeten, függőleges felületen, (rögzítés, vakolás külön tételben)
vékonyvakolat alatti méretstabilexpandált polisztirolhab lemezzel
AUSTROTHERM AT H80 homlokzati hőszigetelő lemez,1000x500x180 mm</t>
  </si>
  <si>
    <t>48-012-006.3-0211022</t>
  </si>
  <si>
    <t>48-012-003.1-0211021</t>
  </si>
  <si>
    <t>48-007-041.1.2.1-0092047</t>
  </si>
  <si>
    <t>Hő- és hangszigetelések
Födém;
Padló hőszigetelő anyag elhelyezése, vízszintes felületen,
párnafák vagy álpadló tartószerkezet közé,
szálas szigetelő anyaggal (üveggyapot, kőzetgyapot)
ROCKWOOL Airrock LD kőzetgyapot lemez 120 mm         2 rétegben</t>
  </si>
  <si>
    <t>35-002-003-0115075</t>
  </si>
  <si>
    <t>Tetőfólia- és alátétlemez-terítés
Párafékező, párazáró fólia terítése 15 cm-es átfedéssel
DÖRKEN DELTA NOVAFLEXX, 1,5 × 50 m, rugalmas Sd-értékkel rendelkező párafékező fólia tetőfelújításokhoz</t>
  </si>
  <si>
    <t>35-002-004.1-0115061</t>
  </si>
  <si>
    <t>Tetőfólia- és alátétlemez-terítés
Páraáteresztő, vízzáró alátétfólia, alátétfedés, vagy alátétszigetelés terítése 15 cm-es átfedéssel (ellenléc külön tételben számolandó)
öntapadó ragasztócsíkkal rögzítve
DÖRKEN DELTA MAXX PLUSZ páraáteresztő alátétfedés öntapadó ragasztósávval, 1,5 m × 50 m</t>
  </si>
  <si>
    <t>44-012-001.1.2.7.1-0221868</t>
  </si>
  <si>
    <t>Műanyag kültéri nyílászárók,
hőszigetelt, fokozott légzárású ablak elhelyezéseelőre kihagyott falnyílásba, tömítés nélkül (szerelvényezve, finombeállítással),
4,00 m kerület felett
hatkamrás profil, egyszárnyú,
bukó-nyíló
REHAU GENEO MD szálerősítéses profilú bukó-nyíló ablak, fehér, Ug = 0,6 W/m2K                                                                     94 x 186 cm</t>
  </si>
  <si>
    <t>Műanyag kültéri nyílászárók,
hőszigetelt, fokozott légzárású ablak elhelyezéseelőre kihagyott falnyílásba, tömítés nélkül (szerelvényezve, finombeállítással),
4,00 m kerület felett
hatkamrás profil, egyszárnyú,
bukó-nyíló
REHAU GENEO MD szálerősítéses profilú bukó-nyíló ablak, fehér, Ug = 0,6 W/m2K                                                                           114 x 186 cm</t>
  </si>
  <si>
    <t>44-012-001.1.1.5.1-0221863</t>
  </si>
  <si>
    <t xml:space="preserve">Műanyag kültéri nyílászárók,
hőszigetelt, fokozott légzárású ablak elhelyezéseelőre kihagyott falnyílásba, tömítés nélkül (szerelvényezve, finombeállítással),
4,00 m kerületig,
hatkamrás profil, egyszárnyú
bukó-nyíló
REHAU GENEO MD szálerősítéses profilú bukó-nyíló ablak, fehér, Ug = 0,6 W/m2K                                                       62 x 120 cm          </t>
  </si>
  <si>
    <t>Műanyag kültéri nyílászárók,
hőszigetelt, fokozott légzárású ablak elhelyezéseelőre kihagyott falnyílásba, tömítés nélkül (szerelvényezve, finombeállítással),
4,00 m kerület felett
hatkamrás profil, kétszárnyú vagy többszárnyú,
középnyíló bukó-nyíló
REHAU GENEO MD szálerősítéses profilú középfelnyíló bukó-nyíló ablak, fehér, Ug = 0,6 W/m2K                                        191 x 140 cm</t>
  </si>
  <si>
    <t xml:space="preserve"> 44-012-001.1.2.7.4-0221817</t>
  </si>
  <si>
    <t>Műanyag kültéri nyílászárók,
hőszigetelt, fokozott légzárású ablak elhelyezéseelőre kihagyott falnyílásba, tömítés nélkül (szerelvényezve, finombeállítással),
4,00 m kerület felett
hatkamrás profil, egyszárnyú,
fix
REHAU GENEO MD szálerősítéses profilú fix ablak, fehér, Ug = 0,6 W/m2K                                                                       324 x 205 cm</t>
  </si>
  <si>
    <t>Műanyag kültéri nyílászárók,
hőszigetelt, fokozott légzárású ablak elhelyezéseelőre kihagyott falnyílásba, tömítés nélkül (szerelvényezve, finombeállítással),
4,00 m kerület felett
hatkamrás profil, egyszárnyú,
fix
REHAU GENEO MD szálerősítéses profilú fix ablak, fehér, Ug = 0,6 W/m2K                                                                       236 x 205 cm</t>
  </si>
  <si>
    <t>Műanyag kültéri nyílászárók,
hőszigetelt, fokozott légzárású ablak elhelyezéseelőre kihagyott falnyílásba, tömítés nélkül (szerelvényezve, finombeállítással),
4,00 m kerület felett
hatkamrás profil, egyszárnyú,
fix
REHAU GENEO MD szálerősítéses profilú fix ablak, fehér, Ug = 0,6 W/m2K                                                                       179 x 205 cm</t>
  </si>
  <si>
    <t>Műanyag kültéri nyílászárók,
hőszigetelt, fokozott légzárású ablak elhelyezéseelőre kihagyott falnyílásba, tömítés nélkül (szerelvényezve, finombeállítással),
4,00 m kerület felett
hatkamrás profil, egyszárnyú,
fix
REHAU GENEO MD szálerősítéses profilú fix ablak, fehér, Ug = 0,6 W/m2K                                                                       346 x 205 cm</t>
  </si>
  <si>
    <t>Műanyag kültéri nyílászárók,
hőszigetelt, fokozott légzárású ablak elhelyezéseelőre kihagyott falnyílásba, tömítés nélkül (szerelvényezve, finombeállítással),
4,00 m kerület felett
hatkamrás profil, kétszárnyú vagy többszárnyú,
középnyíló bukó-nyíló
REHAU GENEO MD szálerősítéses profilú középfelnyíló bukó-nyíló ablak, fehér, Ug = 0,6 W/m2K                                   250 x 190 cm</t>
  </si>
  <si>
    <t>44-012-001.1.1.5.1-0221862</t>
  </si>
  <si>
    <t>Műanyag kültéri nyílászárók,
hőszigetelt, fokozott légzárású ablak elhelyezéseelőre kihagyott falnyílásba, tömítés nélkül (szerelvényezve, finombeállítással),
4,00 m kerületig,
hatkamrás profil, egyszárnyú
bukó-nyíló
REHAU GENEO MD szálerősítéses profilú bukó-nyíló ablak, fehér, Ug = 0,6 W/m2K                                                       90 x 60 cm</t>
  </si>
  <si>
    <t xml:space="preserve">Műanyag kültéri nyílászárók,
hőszigetelt, fokozott légzárású ablak elhelyezéseelőre kihagyott falnyílásba, tömítés nélkül (szerelvényezve, finombeállítással),
4,00 m kerületig,
hatkamrás profil, egyszárnyú
bukó-nyíló
REHAU GENEO MD szálerősítéses profilú bukó-nyíló ablak, fehér, Ug = 0,6 W/m2K                                                       60 x 80 cm     </t>
  </si>
  <si>
    <t>44-011-001.1.1-0167413</t>
  </si>
  <si>
    <t>44-011-001.1.1-0167404</t>
  </si>
  <si>
    <t>Műanyag ajtók, nyíláskeretek elhelyezése
Műanyag kültéri nyílászárók elhelyezése előre kihagyott falnyílásba,
hőszigetelt, fokozott légzárású bejárati ajtó,tömítés nélkül (szerelvényezve, finom beállítással),
5,01-10,00 m kerület között
FENSTHERM BRILL Befelé nyíló üvegezett bejárati ajtó, 5 kamrás VEKA SOFTLINE 70 AD PVC profil,                          Uw&lt;1,15 W/m2K, mérete: 94 x 218 cm</t>
  </si>
  <si>
    <t xml:space="preserve">Műanyag ajtók, nyíláskeretek elhelyezése
Műanyag kültéri nyílászárók elhelyezése előre kihagyott falnyílásba,
hőszigetelt, fokozott légzárású bejárati ajtó,tömítés nélkül (szerelvényezve, finom beállítással),
5,01-10,00 m kerület között
FENSTHERM BRILL Befelé nyíló üvegezett bejárati ajtó/ fix felülvilágítóval, 5 kamrás VEKA SOFTLINE 70 AD PVC profil, Uw&lt;1,15 W/m2K, mérete: 140 x 240+65 cm                    </t>
  </si>
  <si>
    <t>44-011-001.1.1-0167481</t>
  </si>
  <si>
    <t>Műanyag ajtók, nyíláskeretek elhelyezése
Műanyag kültéri nyílászárók elhelyezése előre kihagyott falnyílásba,
hőszigetelt, fokozott légzárású bejárati ajtó,tömítés nélkül (szerelvényezve, finom beállítással),
5,01-10,00 m kerület között
FENSTHERM BRILL Befelé nyíló üvegezett kétszárnyú bejárati ajtó, 5 kamrás VEKA SOFTLINE 70 AD PVC profil, Uw&lt;1,15 W/m2K, mérete: 164 x 220 cm</t>
  </si>
  <si>
    <t>44-011-001.1.1-0167402</t>
  </si>
  <si>
    <t>Műanyag ajtók, nyíláskeretek elhelyezése
Műanyag kültéri nyílászárók elhelyezése előre kihagyott falnyílásba,
hőszigetelt, fokozott légzárású bejárati ajtó,tömítés nélkül (szerelvényezve, finom beállítással),
5,01-10,00 m kerület között
FENSTHERM BRILL Befelé nyíló üvegezett bejárati ajtó, 5 kamrás VEKA SOFTLINE 70 AD PVC profil, Uw&lt;1,15 W/m2K, mérete: 100 x 210 cm</t>
  </si>
  <si>
    <t>Műanyag ajtók, nyíláskeretek elhelyezése
Műanyag kültéri nyílászárók elhelyezése előre kihagyott falnyílásba,
hőszigetelt, fokozott légzárású bejárati ajtó,tömítés nélkül (szerelvényezve, finom beállítással),
5,01-10,00 m kerület között
FENSTHERM BRILL Kifelé nyíló üvegezett bejárati ajtó, 5 kamrás VEKA SOFTLINE 70 AD PVC profil, Uw&lt;1,15 W/m2K, mérete: 100 x 210 cm</t>
  </si>
  <si>
    <t>44-011-001.1.1-0167422</t>
  </si>
  <si>
    <t>44-011-001.1.1-0167421</t>
  </si>
  <si>
    <t>Műanyag ajtók, nyíláskeretek elhelyezése
Műanyag kültéri nyílászárók elhelyezése előre kihagyott falnyílásba,
hőszigetelt, fokozott légzárású bejárati ajtó,tömítés nélkül (szerelvényezve, finom beállítással),
5,01-10,00 m kerület között
FENSTHERM BRILL Kifelé nyíló üvegezett bejárati ajtó, 5 kamrás VEKA SOFTLINE 70 AD PVC profil, Uw&lt;1,15 W/m2K, mérete: 90 x 210 cm</t>
  </si>
  <si>
    <t>35-005-001.2.2-0211023</t>
  </si>
  <si>
    <t>Ácsmunka
Faforgácslap elhelyezése
Vízálló, műgyantával stabilizált faforgácslap (OSB) elhelyezése
négy oldalt nútolt kivitelben,
függőleges vagy vízszintes felületen
Vízálló faforgácslap (OSB), négyoldalt nútolt, 2500x625x18 mm méretű</t>
  </si>
  <si>
    <t>Kesztölc Polgármesteri Hivatal</t>
  </si>
  <si>
    <t xml:space="preserve">(2517 Kesztölc, Szabadság tér 11. HRSZ.: 1063)    </t>
  </si>
  <si>
    <t xml:space="preserve">Mobil w.c. bérleti díj elszámolása,
szállítással, heti karbantartással
Mobil W.C. bérleti díj/hó  </t>
  </si>
  <si>
    <t>Hőszig:</t>
  </si>
  <si>
    <t>Nyílászáró:</t>
  </si>
  <si>
    <t>a:</t>
  </si>
  <si>
    <t>d:</t>
  </si>
  <si>
    <t>ÉPÍTÉSZ</t>
  </si>
  <si>
    <t>Lefolyócső szerelése kör keresztmetszettel,bármilyen kiterített szélességgel,
horganyzott acéllemezből
Horganyzott lefolyócső Ha 0,55, körszelvényű, Ksz: 50 cm, meglévő, bontott visszaszerelése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</si>
</sst>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Ft&quot;_-;\-* #,##0.00\ &quot;Ft&quot;_-;_-* &quot;-&quot;??\ &quot;Ft&quot;_-;_-@_-"/>
    <numFmt numFmtId="164" formatCode="#,##0.0\ &quot;Ft&quot;"/>
    <numFmt numFmtId="165" formatCode="#,##0\ &quot;Ft&quot;"/>
    <numFmt numFmtId="166" formatCode="#,##0&quot;,-  Ft&quot;"/>
    <numFmt numFmtId="167" formatCode="0&quot;./ &quot;"/>
    <numFmt numFmtId="168" formatCode="#,##0&quot;,-     &quot;"/>
    <numFmt numFmtId="169" formatCode="0&quot; % áfa összege&quot;"/>
    <numFmt numFmtId="170" formatCode="#,##0.0\ &quot;Ft&quot;;[Red]\-#,##0.0\ &quot;Ft&quot;"/>
    <numFmt numFmtId="171" formatCode="#,##0.00\ _F_t"/>
  </numFmts>
  <fonts count="4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 CE"/>
      <charset val="238"/>
    </font>
    <font>
      <sz val="9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8" tint="-0.49998474074526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22"/>
      <name val="Arial Narrow"/>
      <family val="2"/>
      <charset val="238"/>
    </font>
    <font>
      <sz val="12"/>
      <color rgb="FF934607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b/>
      <sz val="16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6"/>
      <name val="Arial Narrow"/>
      <family val="2"/>
      <charset val="238"/>
    </font>
    <font>
      <sz val="12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7"/>
      <color rgb="FF000000"/>
      <name val="Tahoma"/>
      <family val="2"/>
      <charset val="238"/>
    </font>
    <font>
      <b/>
      <sz val="7"/>
      <color rgb="FF000000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6" tint="-0.249977111117893"/>
      <name val="Arial Narrow"/>
      <family val="2"/>
      <charset val="238"/>
    </font>
    <font>
      <sz val="12"/>
      <color theme="6" tint="-0.249977111117893"/>
      <name val="Arial Narrow"/>
      <family val="2"/>
      <charset val="238"/>
    </font>
    <font>
      <sz val="10"/>
      <color theme="6" tint="-0.249977111117893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rgb="FFFF0000"/>
      <name val="Times New Roman CE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87">
    <xf numFmtId="0" fontId="0" fillId="0" borderId="0" xfId="0"/>
    <xf numFmtId="0" fontId="0" fillId="0" borderId="0" xfId="0" applyFont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3" fontId="7" fillId="0" borderId="1" xfId="0" applyNumberFormat="1" applyFont="1" applyBorder="1" applyAlignment="1">
      <alignment horizontal="right" vertical="top" wrapText="1"/>
    </xf>
    <xf numFmtId="3" fontId="0" fillId="0" borderId="0" xfId="0" applyNumberFormat="1"/>
    <xf numFmtId="0" fontId="13" fillId="0" borderId="0" xfId="1" applyFont="1" applyAlignment="1">
      <alignment horizontal="left"/>
    </xf>
    <xf numFmtId="49" fontId="14" fillId="0" borderId="0" xfId="1" applyNumberFormat="1" applyFont="1"/>
    <xf numFmtId="0" fontId="14" fillId="0" borderId="0" xfId="1" applyFont="1" applyAlignment="1">
      <alignment horizontal="center"/>
    </xf>
    <xf numFmtId="166" fontId="14" fillId="0" borderId="0" xfId="1" applyNumberFormat="1" applyFont="1"/>
    <xf numFmtId="49" fontId="15" fillId="0" borderId="0" xfId="1" applyNumberFormat="1" applyFont="1"/>
    <xf numFmtId="166" fontId="13" fillId="0" borderId="0" xfId="1" applyNumberFormat="1" applyFont="1"/>
    <xf numFmtId="0" fontId="14" fillId="0" borderId="0" xfId="1" applyFont="1"/>
    <xf numFmtId="0" fontId="14" fillId="0" borderId="0" xfId="1" applyFont="1" applyAlignment="1"/>
    <xf numFmtId="49" fontId="14" fillId="0" borderId="0" xfId="1" applyNumberFormat="1" applyFont="1" applyAlignment="1"/>
    <xf numFmtId="0" fontId="16" fillId="0" borderId="0" xfId="1" applyFont="1" applyAlignment="1">
      <alignment horizontal="center"/>
    </xf>
    <xf numFmtId="166" fontId="14" fillId="0" borderId="0" xfId="1" applyNumberFormat="1" applyFont="1" applyAlignment="1"/>
    <xf numFmtId="0" fontId="17" fillId="0" borderId="0" xfId="1" applyFont="1" applyAlignment="1">
      <alignment horizontal="center"/>
    </xf>
    <xf numFmtId="0" fontId="18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20" fillId="0" borderId="0" xfId="1" applyFont="1" applyAlignment="1">
      <alignment horizontal="center"/>
    </xf>
    <xf numFmtId="3" fontId="21" fillId="0" borderId="0" xfId="1" applyNumberFormat="1" applyFont="1"/>
    <xf numFmtId="3" fontId="22" fillId="0" borderId="0" xfId="1" applyNumberFormat="1" applyFont="1"/>
    <xf numFmtId="3" fontId="14" fillId="0" borderId="0" xfId="1" applyNumberFormat="1" applyFont="1"/>
    <xf numFmtId="3" fontId="14" fillId="0" borderId="0" xfId="1" applyNumberFormat="1" applyFont="1" applyAlignment="1">
      <alignment horizontal="center"/>
    </xf>
    <xf numFmtId="0" fontId="13" fillId="0" borderId="0" xfId="1" applyFont="1"/>
    <xf numFmtId="3" fontId="14" fillId="0" borderId="0" xfId="1" applyNumberFormat="1" applyFont="1" applyAlignment="1"/>
    <xf numFmtId="0" fontId="23" fillId="0" borderId="0" xfId="1" applyFont="1"/>
    <xf numFmtId="0" fontId="23" fillId="0" borderId="0" xfId="1" applyFont="1" applyAlignment="1">
      <alignment vertical="center"/>
    </xf>
    <xf numFmtId="49" fontId="23" fillId="0" borderId="0" xfId="1" applyNumberFormat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4" fillId="0" borderId="2" xfId="1" applyFont="1" applyBorder="1"/>
    <xf numFmtId="0" fontId="15" fillId="0" borderId="3" xfId="1" applyFont="1" applyBorder="1" applyAlignment="1">
      <alignment vertical="center"/>
    </xf>
    <xf numFmtId="0" fontId="15" fillId="0" borderId="4" xfId="1" applyFont="1" applyBorder="1" applyAlignment="1">
      <alignment vertical="center"/>
    </xf>
    <xf numFmtId="166" fontId="15" fillId="0" borderId="4" xfId="1" applyNumberFormat="1" applyFont="1" applyBorder="1" applyAlignment="1">
      <alignment horizontal="center" vertical="center"/>
    </xf>
    <xf numFmtId="166" fontId="15" fillId="0" borderId="2" xfId="1" applyNumberFormat="1" applyFont="1" applyBorder="1" applyAlignment="1">
      <alignment horizontal="center" vertical="center"/>
    </xf>
    <xf numFmtId="167" fontId="15" fillId="0" borderId="2" xfId="1" applyNumberFormat="1" applyFont="1" applyBorder="1" applyAlignment="1">
      <alignment horizontal="center" vertical="center"/>
    </xf>
    <xf numFmtId="49" fontId="14" fillId="0" borderId="3" xfId="1" applyNumberFormat="1" applyFont="1" applyBorder="1" applyAlignment="1">
      <alignment horizontal="left" vertical="center"/>
    </xf>
    <xf numFmtId="0" fontId="14" fillId="0" borderId="4" xfId="1" applyFont="1" applyBorder="1" applyAlignment="1">
      <alignment vertical="center" wrapText="1"/>
    </xf>
    <xf numFmtId="0" fontId="14" fillId="0" borderId="0" xfId="1" applyFont="1" applyBorder="1"/>
    <xf numFmtId="49" fontId="14" fillId="0" borderId="0" xfId="1" applyNumberFormat="1" applyFont="1" applyBorder="1"/>
    <xf numFmtId="0" fontId="14" fillId="0" borderId="5" xfId="1" applyFont="1" applyBorder="1" applyAlignment="1"/>
    <xf numFmtId="166" fontId="14" fillId="0" borderId="5" xfId="1" applyNumberFormat="1" applyFont="1" applyBorder="1"/>
    <xf numFmtId="0" fontId="15" fillId="0" borderId="0" xfId="1" applyFont="1" applyAlignment="1"/>
    <xf numFmtId="166" fontId="15" fillId="0" borderId="0" xfId="1" applyNumberFormat="1" applyFont="1" applyAlignment="1">
      <alignment horizontal="right"/>
    </xf>
    <xf numFmtId="169" fontId="14" fillId="0" borderId="0" xfId="1" applyNumberFormat="1" applyFont="1" applyAlignment="1">
      <alignment horizontal="left"/>
    </xf>
    <xf numFmtId="0" fontId="15" fillId="0" borderId="0" xfId="1" applyFont="1"/>
    <xf numFmtId="0" fontId="12" fillId="0" borderId="0" xfId="0" applyFont="1" applyAlignment="1">
      <alignment vertical="top" wrapText="1"/>
    </xf>
    <xf numFmtId="3" fontId="12" fillId="0" borderId="0" xfId="0" applyNumberFormat="1" applyFont="1" applyAlignment="1">
      <alignment vertical="top" wrapText="1"/>
    </xf>
    <xf numFmtId="0" fontId="24" fillId="0" borderId="5" xfId="0" applyFont="1" applyBorder="1" applyAlignment="1">
      <alignment vertical="top" wrapText="1"/>
    </xf>
    <xf numFmtId="0" fontId="24" fillId="0" borderId="5" xfId="0" applyFont="1" applyBorder="1" applyAlignment="1">
      <alignment horizontal="right" vertical="top" wrapText="1"/>
    </xf>
    <xf numFmtId="3" fontId="12" fillId="0" borderId="0" xfId="0" applyNumberFormat="1" applyFont="1" applyBorder="1" applyAlignment="1">
      <alignment vertical="top" wrapText="1"/>
    </xf>
    <xf numFmtId="0" fontId="18" fillId="0" borderId="0" xfId="1" applyFont="1" applyFill="1" applyAlignment="1"/>
    <xf numFmtId="0" fontId="14" fillId="0" borderId="0" xfId="1" applyFont="1" applyFill="1" applyAlignment="1">
      <alignment vertical="top"/>
    </xf>
    <xf numFmtId="0" fontId="31" fillId="0" borderId="0" xfId="1" applyFont="1" applyAlignment="1"/>
    <xf numFmtId="0" fontId="32" fillId="0" borderId="0" xfId="0" applyFont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168" fontId="14" fillId="0" borderId="4" xfId="1" applyNumberFormat="1" applyFont="1" applyFill="1" applyBorder="1" applyAlignment="1">
      <alignment horizontal="right" vertical="center"/>
    </xf>
    <xf numFmtId="168" fontId="14" fillId="0" borderId="2" xfId="1" applyNumberFormat="1" applyFont="1" applyFill="1" applyBorder="1" applyAlignment="1">
      <alignment horizontal="right" vertical="center"/>
    </xf>
    <xf numFmtId="166" fontId="14" fillId="0" borderId="6" xfId="1" applyNumberFormat="1" applyFont="1" applyBorder="1"/>
    <xf numFmtId="3" fontId="14" fillId="0" borderId="5" xfId="1" applyNumberFormat="1" applyFont="1" applyBorder="1"/>
    <xf numFmtId="0" fontId="14" fillId="0" borderId="0" xfId="1" applyFont="1" applyFill="1" applyAlignment="1"/>
    <xf numFmtId="0" fontId="30" fillId="0" borderId="0" xfId="1" applyFont="1" applyAlignment="1">
      <alignment horizontal="center"/>
    </xf>
    <xf numFmtId="0" fontId="29" fillId="0" borderId="0" xfId="1" applyFont="1" applyAlignment="1">
      <alignment horizontal="center"/>
    </xf>
    <xf numFmtId="0" fontId="29" fillId="0" borderId="0" xfId="1" applyFont="1" applyAlignment="1"/>
    <xf numFmtId="0" fontId="30" fillId="0" borderId="0" xfId="1" applyFont="1" applyAlignment="1"/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ont="1" applyFill="1"/>
    <xf numFmtId="165" fontId="4" fillId="0" borderId="0" xfId="0" applyNumberFormat="1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/>
    </xf>
    <xf numFmtId="0" fontId="0" fillId="0" borderId="0" xfId="0"/>
    <xf numFmtId="165" fontId="6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left" vertical="center" wrapText="1"/>
    </xf>
    <xf numFmtId="0" fontId="0" fillId="0" borderId="0" xfId="0" applyFont="1" applyFill="1" applyAlignment="1">
      <alignment horizontal="right"/>
    </xf>
    <xf numFmtId="0" fontId="25" fillId="0" borderId="0" xfId="0" applyFont="1" applyFill="1" applyAlignment="1">
      <alignment horizontal="right"/>
    </xf>
    <xf numFmtId="0" fontId="25" fillId="0" borderId="0" xfId="0" applyFont="1" applyFill="1"/>
    <xf numFmtId="0" fontId="24" fillId="0" borderId="7" xfId="0" applyFont="1" applyBorder="1" applyAlignment="1">
      <alignment vertical="center" wrapText="1"/>
    </xf>
    <xf numFmtId="3" fontId="24" fillId="0" borderId="7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2" fillId="0" borderId="0" xfId="1" applyFont="1" applyFill="1" applyAlignment="1"/>
    <xf numFmtId="0" fontId="12" fillId="0" borderId="0" xfId="1" applyFont="1" applyFill="1" applyAlignment="1">
      <alignment vertical="top"/>
    </xf>
    <xf numFmtId="4" fontId="21" fillId="0" borderId="0" xfId="1" applyNumberFormat="1" applyFont="1" applyFill="1"/>
    <xf numFmtId="4" fontId="20" fillId="0" borderId="0" xfId="1" applyNumberFormat="1" applyFont="1" applyFill="1" applyAlignment="1">
      <alignment horizontal="right"/>
    </xf>
    <xf numFmtId="4" fontId="14" fillId="0" borderId="0" xfId="1" applyNumberFormat="1" applyFont="1" applyFill="1" applyAlignment="1">
      <alignment horizontal="right"/>
    </xf>
    <xf numFmtId="0" fontId="13" fillId="0" borderId="0" xfId="1" applyFont="1" applyFill="1" applyAlignment="1">
      <alignment horizontal="left"/>
    </xf>
    <xf numFmtId="49" fontId="14" fillId="0" borderId="0" xfId="1" applyNumberFormat="1" applyFont="1" applyFill="1"/>
    <xf numFmtId="0" fontId="14" fillId="0" borderId="0" xfId="1" applyFont="1" applyFill="1" applyAlignment="1">
      <alignment horizontal="center"/>
    </xf>
    <xf numFmtId="166" fontId="14" fillId="0" borderId="0" xfId="1" applyNumberFormat="1" applyFont="1" applyFill="1"/>
    <xf numFmtId="49" fontId="15" fillId="0" borderId="0" xfId="1" applyNumberFormat="1" applyFont="1" applyFill="1"/>
    <xf numFmtId="0" fontId="0" fillId="0" borderId="0" xfId="0"/>
    <xf numFmtId="0" fontId="10" fillId="0" borderId="0" xfId="0" applyFont="1" applyFill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4" fillId="0" borderId="0" xfId="0" applyFont="1" applyAlignment="1">
      <alignment vertical="center"/>
    </xf>
    <xf numFmtId="165" fontId="10" fillId="0" borderId="0" xfId="0" applyNumberFormat="1" applyFont="1" applyFill="1" applyAlignment="1">
      <alignment horizontal="center" vertical="center" wrapText="1"/>
    </xf>
    <xf numFmtId="164" fontId="6" fillId="0" borderId="0" xfId="0" applyNumberFormat="1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 wrapText="1"/>
    </xf>
    <xf numFmtId="0" fontId="11" fillId="0" borderId="0" xfId="1" applyFont="1" applyAlignment="1">
      <alignment horizontal="center"/>
    </xf>
    <xf numFmtId="0" fontId="34" fillId="0" borderId="0" xfId="0" applyFont="1" applyFill="1"/>
    <xf numFmtId="0" fontId="3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vertical="top" wrapText="1"/>
    </xf>
    <xf numFmtId="2" fontId="10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left" vertical="top" wrapText="1"/>
    </xf>
    <xf numFmtId="0" fontId="28" fillId="0" borderId="0" xfId="0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2" fontId="10" fillId="0" borderId="0" xfId="0" applyNumberFormat="1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0" fontId="10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center" vertical="center" wrapText="1"/>
    </xf>
    <xf numFmtId="2" fontId="35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/>
    </xf>
    <xf numFmtId="0" fontId="34" fillId="0" borderId="0" xfId="0" applyFont="1" applyFill="1" applyBorder="1"/>
    <xf numFmtId="3" fontId="28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0" fontId="34" fillId="0" borderId="0" xfId="0" applyFont="1" applyFill="1" applyAlignment="1">
      <alignment horizontal="center" vertical="center" wrapText="1"/>
    </xf>
    <xf numFmtId="0" fontId="38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vertical="center" wrapText="1"/>
    </xf>
    <xf numFmtId="2" fontId="34" fillId="0" borderId="0" xfId="0" applyNumberFormat="1" applyFont="1" applyFill="1" applyAlignment="1">
      <alignment vertical="center"/>
    </xf>
    <xf numFmtId="0" fontId="34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170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7" fillId="0" borderId="0" xfId="0" applyFont="1" applyFill="1"/>
    <xf numFmtId="165" fontId="10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8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/>
    </xf>
    <xf numFmtId="3" fontId="7" fillId="0" borderId="8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2" fontId="0" fillId="0" borderId="0" xfId="0" applyNumberFormat="1" applyFill="1"/>
    <xf numFmtId="3" fontId="0" fillId="0" borderId="0" xfId="0" applyNumberFormat="1" applyFill="1"/>
    <xf numFmtId="0" fontId="26" fillId="0" borderId="0" xfId="0" applyFont="1" applyFill="1"/>
    <xf numFmtId="0" fontId="7" fillId="0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/>
    <xf numFmtId="0" fontId="9" fillId="0" borderId="0" xfId="0" applyFont="1" applyFill="1"/>
    <xf numFmtId="165" fontId="4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top" wrapText="1"/>
    </xf>
    <xf numFmtId="171" fontId="0" fillId="0" borderId="0" xfId="0" applyNumberFormat="1" applyFill="1"/>
    <xf numFmtId="4" fontId="0" fillId="0" borderId="0" xfId="0" applyNumberFormat="1" applyFill="1"/>
    <xf numFmtId="165" fontId="0" fillId="0" borderId="0" xfId="0" applyNumberFormat="1" applyFill="1"/>
    <xf numFmtId="3" fontId="37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vertical="top" wrapText="1"/>
    </xf>
    <xf numFmtId="0" fontId="34" fillId="0" borderId="0" xfId="0" applyFont="1" applyFill="1" applyAlignment="1">
      <alignment horizontal="left"/>
    </xf>
    <xf numFmtId="0" fontId="36" fillId="0" borderId="0" xfId="0" applyFont="1" applyFill="1" applyBorder="1" applyAlignment="1">
      <alignment vertical="center" wrapText="1"/>
    </xf>
    <xf numFmtId="3" fontId="39" fillId="0" borderId="0" xfId="0" applyNumberFormat="1" applyFont="1"/>
    <xf numFmtId="0" fontId="23" fillId="0" borderId="0" xfId="1" applyFont="1" applyAlignment="1">
      <alignment horizontal="center"/>
    </xf>
    <xf numFmtId="0" fontId="11" fillId="0" borderId="0" xfId="1" applyFont="1" applyFill="1" applyAlignment="1"/>
    <xf numFmtId="0" fontId="12" fillId="0" borderId="0" xfId="1" applyFont="1" applyFill="1" applyAlignment="1">
      <alignment vertical="top"/>
    </xf>
    <xf numFmtId="166" fontId="15" fillId="0" borderId="0" xfId="1" applyNumberFormat="1" applyFont="1" applyAlignment="1">
      <alignment horizontal="center"/>
    </xf>
    <xf numFmtId="166" fontId="14" fillId="0" borderId="0" xfId="1" applyNumberFormat="1" applyFont="1" applyAlignment="1">
      <alignment horizontal="center"/>
    </xf>
    <xf numFmtId="166" fontId="15" fillId="0" borderId="6" xfId="1" applyNumberFormat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0" fillId="0" borderId="0" xfId="0" applyAlignment="1"/>
    <xf numFmtId="0" fontId="20" fillId="0" borderId="0" xfId="1" applyFont="1" applyAlignment="1">
      <alignment horizontal="center"/>
    </xf>
    <xf numFmtId="0" fontId="29" fillId="0" borderId="0" xfId="1" applyFont="1" applyAlignment="1">
      <alignment horizontal="center"/>
    </xf>
  </cellXfs>
  <cellStyles count="3">
    <cellStyle name="Normál" xfId="0" builtinId="0"/>
    <cellStyle name="Normál 2" xfId="1"/>
    <cellStyle name="Pénznem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zoomScale="85" zoomScaleNormal="85" workbookViewId="0">
      <selection activeCell="C23" sqref="C23"/>
    </sheetView>
  </sheetViews>
  <sheetFormatPr defaultRowHeight="15" x14ac:dyDescent="0.25"/>
  <cols>
    <col min="1" max="1" width="5.7109375" customWidth="1"/>
    <col min="2" max="2" width="10.7109375" customWidth="1"/>
    <col min="3" max="3" width="37.7109375" customWidth="1"/>
    <col min="4" max="4" width="15.7109375" customWidth="1"/>
  </cols>
  <sheetData>
    <row r="1" spans="1:4" ht="15.75" x14ac:dyDescent="0.25">
      <c r="A1" s="177"/>
      <c r="B1" s="177"/>
      <c r="C1" s="177"/>
      <c r="D1" s="177"/>
    </row>
    <row r="2" spans="1:4" x14ac:dyDescent="0.25">
      <c r="A2" s="178"/>
      <c r="B2" s="178"/>
      <c r="C2" s="178"/>
      <c r="D2" s="178"/>
    </row>
    <row r="3" spans="1:4" x14ac:dyDescent="0.25">
      <c r="A3" s="82"/>
      <c r="B3" s="82"/>
      <c r="C3" s="82"/>
      <c r="D3" s="82"/>
    </row>
    <row r="4" spans="1:4" x14ac:dyDescent="0.25">
      <c r="A4" s="83"/>
      <c r="B4" s="83"/>
      <c r="C4" s="83"/>
      <c r="D4" s="83"/>
    </row>
    <row r="5" spans="1:4" x14ac:dyDescent="0.25">
      <c r="A5" s="7"/>
      <c r="B5" s="8"/>
      <c r="C5" s="9"/>
      <c r="D5" s="9"/>
    </row>
    <row r="6" spans="1:4" x14ac:dyDescent="0.25">
      <c r="A6" s="10"/>
      <c r="B6" s="11"/>
      <c r="C6" s="11"/>
      <c r="D6" s="9"/>
    </row>
    <row r="7" spans="1:4" x14ac:dyDescent="0.25">
      <c r="A7" s="10"/>
      <c r="B7" s="8"/>
      <c r="C7" s="9"/>
      <c r="D7" s="9"/>
    </row>
    <row r="8" spans="1:4" x14ac:dyDescent="0.25">
      <c r="A8" s="12"/>
      <c r="B8" s="8"/>
      <c r="C8" s="9"/>
      <c r="D8" s="9"/>
    </row>
    <row r="9" spans="1:4" x14ac:dyDescent="0.25">
      <c r="A9" s="13"/>
      <c r="B9" s="8"/>
      <c r="C9" s="14"/>
      <c r="D9" s="10"/>
    </row>
    <row r="10" spans="1:4" ht="27" x14ac:dyDescent="0.35">
      <c r="A10" s="14"/>
      <c r="B10" s="15"/>
      <c r="C10" s="16" t="s">
        <v>54</v>
      </c>
      <c r="D10" s="17"/>
    </row>
    <row r="11" spans="1:4" x14ac:dyDescent="0.25">
      <c r="A11" s="13"/>
      <c r="B11" s="8"/>
      <c r="C11" s="9"/>
      <c r="D11" s="10"/>
    </row>
    <row r="12" spans="1:4" ht="15.75" x14ac:dyDescent="0.25">
      <c r="A12" s="13"/>
      <c r="B12" s="8"/>
      <c r="C12" s="104" t="s">
        <v>126</v>
      </c>
      <c r="D12" s="10"/>
    </row>
    <row r="13" spans="1:4" ht="15.75" x14ac:dyDescent="0.25">
      <c r="A13" s="13"/>
      <c r="B13" s="8"/>
      <c r="C13" s="130" t="s">
        <v>127</v>
      </c>
      <c r="D13" s="10"/>
    </row>
    <row r="14" spans="1:4" x14ac:dyDescent="0.25">
      <c r="A14" s="13"/>
      <c r="B14" s="8"/>
      <c r="C14" s="55"/>
      <c r="D14" s="10"/>
    </row>
    <row r="15" spans="1:4" ht="15.75" x14ac:dyDescent="0.25">
      <c r="A15" s="13"/>
      <c r="B15" s="8"/>
      <c r="C15" s="19"/>
      <c r="D15" s="10"/>
    </row>
    <row r="16" spans="1:4" ht="18" x14ac:dyDescent="0.25">
      <c r="A16" s="13"/>
      <c r="B16" s="8"/>
      <c r="C16" s="20"/>
      <c r="D16" s="10"/>
    </row>
    <row r="17" spans="1:4" ht="20.25" x14ac:dyDescent="0.3">
      <c r="A17" s="13"/>
      <c r="B17" s="8"/>
      <c r="C17" s="21" t="s">
        <v>40</v>
      </c>
      <c r="D17" s="10"/>
    </row>
    <row r="18" spans="1:4" x14ac:dyDescent="0.25">
      <c r="A18" s="13"/>
      <c r="B18" s="8"/>
      <c r="C18" s="14"/>
      <c r="D18" s="10"/>
    </row>
    <row r="19" spans="1:4" ht="15.75" x14ac:dyDescent="0.25">
      <c r="A19" s="13"/>
      <c r="B19" s="8"/>
      <c r="C19" s="176" t="s">
        <v>133</v>
      </c>
      <c r="D19" s="10"/>
    </row>
  </sheetData>
  <mergeCells count="2">
    <mergeCell ref="A1:D1"/>
    <mergeCell ref="A2:D2"/>
  </mergeCells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zoomScaleNormal="100" workbookViewId="0">
      <pane ySplit="1" topLeftCell="A2" activePane="bottomLeft" state="frozen"/>
      <selection pane="bottomLeft" activeCell="G8" sqref="G8"/>
    </sheetView>
  </sheetViews>
  <sheetFormatPr defaultRowHeight="15" x14ac:dyDescent="0.25"/>
  <cols>
    <col min="1" max="1" width="5.7109375" style="69" customWidth="1"/>
    <col min="2" max="2" width="14.7109375" style="69" customWidth="1"/>
    <col min="3" max="3" width="36.7109375" style="69" customWidth="1"/>
    <col min="4" max="4" width="7.5703125" style="69" customWidth="1"/>
    <col min="5" max="5" width="6.7109375" style="69" customWidth="1"/>
    <col min="6" max="6" width="11.28515625" style="69" customWidth="1"/>
    <col min="7" max="7" width="11.5703125" style="69" customWidth="1"/>
    <col min="8" max="8" width="11.42578125" style="69" customWidth="1"/>
    <col min="9" max="9" width="12.28515625" style="69" customWidth="1"/>
    <col min="10" max="10" width="9.140625" style="173"/>
    <col min="11" max="11" width="11.5703125" style="105" customWidth="1"/>
    <col min="12" max="12" width="9.140625" style="105"/>
    <col min="13" max="16384" width="9.140625" style="69"/>
  </cols>
  <sheetData>
    <row r="1" spans="1:17" s="159" customFormat="1" ht="26.25" thickBot="1" x14ac:dyDescent="0.3">
      <c r="A1" s="157" t="s">
        <v>0</v>
      </c>
      <c r="B1" s="157" t="s">
        <v>29</v>
      </c>
      <c r="C1" s="157" t="s">
        <v>30</v>
      </c>
      <c r="D1" s="157" t="s">
        <v>1</v>
      </c>
      <c r="E1" s="157" t="s">
        <v>2</v>
      </c>
      <c r="F1" s="152" t="s">
        <v>3</v>
      </c>
      <c r="G1" s="152" t="s">
        <v>4</v>
      </c>
      <c r="H1" s="152" t="s">
        <v>5</v>
      </c>
      <c r="I1" s="152" t="s">
        <v>6</v>
      </c>
      <c r="J1" s="151"/>
      <c r="K1" s="126"/>
      <c r="L1" s="126"/>
    </row>
    <row r="2" spans="1:17" ht="34.5" thickTop="1" x14ac:dyDescent="0.25">
      <c r="A2" s="67">
        <v>1</v>
      </c>
      <c r="B2" s="68" t="s">
        <v>82</v>
      </c>
      <c r="C2" s="75" t="s">
        <v>81</v>
      </c>
      <c r="D2" s="112">
        <v>60.15</v>
      </c>
      <c r="E2" s="131" t="s">
        <v>7</v>
      </c>
      <c r="F2" s="98"/>
      <c r="G2" s="74"/>
      <c r="H2" s="71">
        <f>ROUND(D2*F2, 0)</f>
        <v>0</v>
      </c>
      <c r="I2" s="71">
        <f t="shared" ref="I2" si="0">ROUND(D2*G2, 0)</f>
        <v>0</v>
      </c>
      <c r="J2" s="124"/>
      <c r="K2" s="124"/>
      <c r="L2" s="124"/>
      <c r="M2" s="98"/>
      <c r="N2" s="74"/>
      <c r="O2" s="169"/>
      <c r="P2" s="169"/>
      <c r="Q2" s="169"/>
    </row>
    <row r="3" spans="1:17" ht="16.5" customHeight="1" x14ac:dyDescent="0.25">
      <c r="A3" s="67"/>
      <c r="B3" s="109"/>
      <c r="C3" s="75"/>
      <c r="D3" s="119"/>
      <c r="E3" s="131"/>
      <c r="F3" s="98"/>
      <c r="G3" s="74"/>
      <c r="H3" s="71"/>
      <c r="I3" s="71"/>
      <c r="J3" s="125"/>
      <c r="K3" s="126"/>
      <c r="L3" s="126"/>
      <c r="M3" s="98"/>
      <c r="N3" s="99"/>
      <c r="P3" s="169"/>
      <c r="Q3" s="169"/>
    </row>
    <row r="4" spans="1:17" ht="33.75" x14ac:dyDescent="0.25">
      <c r="A4" s="67">
        <v>2</v>
      </c>
      <c r="B4" s="109" t="s">
        <v>84</v>
      </c>
      <c r="C4" s="75" t="s">
        <v>83</v>
      </c>
      <c r="D4" s="113">
        <v>42.1</v>
      </c>
      <c r="E4" s="131" t="s">
        <v>7</v>
      </c>
      <c r="F4" s="98"/>
      <c r="G4" s="98"/>
      <c r="H4" s="71">
        <f>ROUND(D4*F4, 0)</f>
        <v>0</v>
      </c>
      <c r="I4" s="71">
        <f t="shared" ref="I4" si="1">ROUND(D4*G4, 0)</f>
        <v>0</v>
      </c>
      <c r="J4" s="122"/>
      <c r="K4" s="132"/>
      <c r="L4" s="132"/>
      <c r="M4" s="98"/>
      <c r="N4" s="98"/>
      <c r="P4" s="169"/>
      <c r="Q4" s="169"/>
    </row>
    <row r="5" spans="1:17" x14ac:dyDescent="0.25">
      <c r="A5" s="67"/>
      <c r="B5" s="95"/>
      <c r="C5" s="75" t="s">
        <v>12</v>
      </c>
      <c r="D5" s="113"/>
      <c r="E5" s="131"/>
      <c r="F5" s="72"/>
      <c r="G5" s="74"/>
      <c r="H5" s="71"/>
      <c r="I5" s="71"/>
      <c r="J5" s="103"/>
      <c r="M5" s="72"/>
      <c r="N5" s="74"/>
      <c r="P5" s="169"/>
      <c r="Q5" s="169"/>
    </row>
    <row r="6" spans="1:17" s="171" customFormat="1" ht="12.75" x14ac:dyDescent="0.25">
      <c r="A6" s="114"/>
      <c r="B6" s="115"/>
      <c r="C6" s="115" t="s">
        <v>8</v>
      </c>
      <c r="D6" s="116"/>
      <c r="E6" s="115"/>
      <c r="F6" s="94"/>
      <c r="G6" s="94"/>
      <c r="H6" s="94">
        <f>SUM(H2:H5)</f>
        <v>0</v>
      </c>
      <c r="I6" s="94">
        <f>SUM(I2:I5)</f>
        <v>0</v>
      </c>
      <c r="J6" s="106"/>
      <c r="K6" s="107"/>
      <c r="L6" s="170"/>
      <c r="N6" s="172"/>
    </row>
    <row r="7" spans="1:17" x14ac:dyDescent="0.25">
      <c r="A7" s="70"/>
      <c r="B7" s="70"/>
      <c r="C7" s="70"/>
      <c r="D7" s="70"/>
      <c r="E7" s="70"/>
      <c r="F7" s="70"/>
      <c r="G7" s="70"/>
      <c r="H7" s="70"/>
      <c r="I7" s="70"/>
    </row>
    <row r="8" spans="1:17" x14ac:dyDescent="0.25">
      <c r="A8" s="70"/>
      <c r="B8" s="70"/>
      <c r="C8" s="70"/>
      <c r="D8" s="70"/>
      <c r="E8" s="70"/>
      <c r="F8" s="70"/>
      <c r="G8" s="70"/>
      <c r="H8" s="70"/>
      <c r="I8" s="70"/>
    </row>
    <row r="9" spans="1:17" x14ac:dyDescent="0.25">
      <c r="A9" s="70"/>
      <c r="B9" s="70"/>
      <c r="C9" s="70"/>
      <c r="D9" s="70"/>
      <c r="E9" s="70"/>
      <c r="F9" s="70"/>
      <c r="G9" s="70"/>
      <c r="H9" s="70"/>
      <c r="I9" s="70"/>
    </row>
    <row r="10" spans="1:17" x14ac:dyDescent="0.25">
      <c r="A10" s="70"/>
      <c r="B10" s="70"/>
      <c r="C10" s="70"/>
      <c r="D10" s="70"/>
      <c r="E10" s="70"/>
      <c r="F10" s="70"/>
      <c r="G10" s="70"/>
      <c r="H10" s="70"/>
      <c r="I10" s="70"/>
    </row>
    <row r="11" spans="1:17" x14ac:dyDescent="0.25">
      <c r="A11" s="70"/>
      <c r="B11" s="70"/>
      <c r="C11" s="70"/>
      <c r="D11" s="70"/>
      <c r="E11" s="70"/>
      <c r="F11" s="70"/>
      <c r="G11" s="70"/>
      <c r="H11" s="70"/>
      <c r="I11" s="70"/>
    </row>
    <row r="12" spans="1:17" x14ac:dyDescent="0.25">
      <c r="A12" s="70"/>
      <c r="B12" s="70"/>
      <c r="C12" s="70"/>
      <c r="D12" s="70"/>
      <c r="E12" s="70"/>
      <c r="F12" s="70"/>
      <c r="G12" s="70"/>
      <c r="H12" s="70"/>
      <c r="I12" s="70"/>
    </row>
    <row r="13" spans="1:17" x14ac:dyDescent="0.25">
      <c r="A13" s="70"/>
      <c r="B13" s="70"/>
      <c r="C13" s="70"/>
      <c r="D13" s="70"/>
      <c r="E13" s="70"/>
      <c r="F13" s="70"/>
      <c r="G13" s="70"/>
      <c r="H13" s="70"/>
      <c r="I13" s="70"/>
    </row>
  </sheetData>
  <pageMargins left="0.7" right="0.7" top="0.75" bottom="0.75" header="0.3" footer="0.3"/>
  <pageSetup paperSize="9" orientation="portrait" horizontalDpi="4294967293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zoomScaleNormal="100" workbookViewId="0">
      <pane ySplit="1" topLeftCell="A15" activePane="bottomLeft" state="frozen"/>
      <selection pane="bottomLeft" activeCell="G18" sqref="G18"/>
    </sheetView>
  </sheetViews>
  <sheetFormatPr defaultRowHeight="15" x14ac:dyDescent="0.25"/>
  <cols>
    <col min="1" max="1" width="5.7109375" style="69" customWidth="1"/>
    <col min="2" max="2" width="14.7109375" style="69" customWidth="1"/>
    <col min="3" max="3" width="36.7109375" style="69" customWidth="1"/>
    <col min="4" max="4" width="7.5703125" style="69" customWidth="1"/>
    <col min="5" max="5" width="6.7109375" style="69" customWidth="1"/>
    <col min="6" max="6" width="11.28515625" style="69" customWidth="1"/>
    <col min="7" max="7" width="11.5703125" style="69" customWidth="1"/>
    <col min="8" max="8" width="11.42578125" style="69" customWidth="1"/>
    <col min="9" max="9" width="12.28515625" style="69" customWidth="1"/>
    <col min="10" max="10" width="30.7109375" style="173" customWidth="1"/>
    <col min="11" max="11" width="11.5703125" style="105" customWidth="1"/>
    <col min="12" max="12" width="9.140625" style="105"/>
    <col min="13" max="16384" width="9.140625" style="69"/>
  </cols>
  <sheetData>
    <row r="1" spans="1:17" s="159" customFormat="1" ht="26.25" thickBot="1" x14ac:dyDescent="0.3">
      <c r="A1" s="157" t="s">
        <v>0</v>
      </c>
      <c r="B1" s="157" t="s">
        <v>29</v>
      </c>
      <c r="C1" s="157" t="s">
        <v>30</v>
      </c>
      <c r="D1" s="157" t="s">
        <v>1</v>
      </c>
      <c r="E1" s="157" t="s">
        <v>2</v>
      </c>
      <c r="F1" s="152" t="s">
        <v>3</v>
      </c>
      <c r="G1" s="152" t="s">
        <v>4</v>
      </c>
      <c r="H1" s="152" t="s">
        <v>5</v>
      </c>
      <c r="I1" s="152" t="s">
        <v>6</v>
      </c>
      <c r="J1" s="151"/>
      <c r="K1" s="126"/>
      <c r="L1" s="126"/>
    </row>
    <row r="2" spans="1:17" ht="113.25" thickTop="1" x14ac:dyDescent="0.25">
      <c r="A2" s="67">
        <v>1</v>
      </c>
      <c r="B2" s="68" t="s">
        <v>65</v>
      </c>
      <c r="C2" s="75" t="s">
        <v>88</v>
      </c>
      <c r="D2" s="112">
        <v>332.47</v>
      </c>
      <c r="E2" s="131" t="s">
        <v>7</v>
      </c>
      <c r="F2" s="98"/>
      <c r="G2" s="74"/>
      <c r="H2" s="71">
        <f>ROUND(D2*F2, 0)</f>
        <v>0</v>
      </c>
      <c r="I2" s="71">
        <f t="shared" ref="I2:I6" si="0">ROUND(D2*G2, 0)</f>
        <v>0</v>
      </c>
      <c r="J2" s="174"/>
      <c r="K2" s="124"/>
      <c r="L2" s="124"/>
      <c r="M2" s="98"/>
      <c r="N2" s="74"/>
      <c r="O2" s="169"/>
      <c r="P2" s="169"/>
      <c r="Q2" s="169"/>
    </row>
    <row r="3" spans="1:17" ht="16.5" customHeight="1" x14ac:dyDescent="0.25">
      <c r="A3" s="67"/>
      <c r="B3" s="109"/>
      <c r="C3" s="75" t="s">
        <v>12</v>
      </c>
      <c r="D3" s="119"/>
      <c r="E3" s="131"/>
      <c r="F3" s="98"/>
      <c r="G3" s="74"/>
      <c r="H3" s="71"/>
      <c r="I3" s="71"/>
      <c r="J3" s="125"/>
      <c r="K3" s="126"/>
      <c r="L3" s="126"/>
      <c r="M3" s="98"/>
      <c r="N3" s="99"/>
      <c r="P3" s="169"/>
      <c r="Q3" s="169"/>
    </row>
    <row r="4" spans="1:17" ht="90" x14ac:dyDescent="0.25">
      <c r="A4" s="67">
        <v>2</v>
      </c>
      <c r="B4" s="109" t="s">
        <v>76</v>
      </c>
      <c r="C4" s="75" t="s">
        <v>78</v>
      </c>
      <c r="D4" s="113">
        <v>1995</v>
      </c>
      <c r="E4" s="131" t="s">
        <v>9</v>
      </c>
      <c r="F4" s="98"/>
      <c r="G4" s="98"/>
      <c r="H4" s="71">
        <f>ROUND(D4*F4, 0)</f>
        <v>0</v>
      </c>
      <c r="I4" s="71">
        <f t="shared" ref="I4" si="1">ROUND(D4*G4, 0)</f>
        <v>0</v>
      </c>
      <c r="J4" s="122"/>
      <c r="K4" s="132"/>
      <c r="L4" s="132"/>
      <c r="M4" s="98"/>
      <c r="N4" s="98"/>
      <c r="P4" s="169"/>
      <c r="Q4" s="169"/>
    </row>
    <row r="5" spans="1:17" x14ac:dyDescent="0.25">
      <c r="A5" s="67"/>
      <c r="B5" s="95"/>
      <c r="C5" s="75" t="s">
        <v>12</v>
      </c>
      <c r="D5" s="113"/>
      <c r="E5" s="131"/>
      <c r="F5" s="72"/>
      <c r="G5" s="74"/>
      <c r="H5" s="71"/>
      <c r="I5" s="71"/>
      <c r="J5" s="103"/>
      <c r="M5" s="72"/>
      <c r="N5" s="74"/>
      <c r="P5" s="169"/>
      <c r="Q5" s="169"/>
    </row>
    <row r="6" spans="1:17" ht="101.25" x14ac:dyDescent="0.25">
      <c r="A6" s="67">
        <v>3</v>
      </c>
      <c r="B6" s="109" t="s">
        <v>64</v>
      </c>
      <c r="C6" s="75" t="s">
        <v>63</v>
      </c>
      <c r="D6" s="112">
        <v>63.24</v>
      </c>
      <c r="E6" s="131" t="s">
        <v>7</v>
      </c>
      <c r="F6" s="98"/>
      <c r="G6" s="74"/>
      <c r="H6" s="71">
        <f t="shared" ref="H6" si="2">ROUND(D6*F6, 0)</f>
        <v>0</v>
      </c>
      <c r="I6" s="71">
        <f t="shared" si="0"/>
        <v>0</v>
      </c>
      <c r="J6" s="122"/>
      <c r="K6" s="122"/>
      <c r="L6" s="122"/>
      <c r="M6" s="98"/>
      <c r="N6" s="99"/>
      <c r="O6" s="169"/>
      <c r="P6" s="169"/>
      <c r="Q6" s="169"/>
    </row>
    <row r="7" spans="1:17" x14ac:dyDescent="0.25">
      <c r="A7" s="67"/>
      <c r="B7" s="109"/>
      <c r="C7" s="75" t="s">
        <v>12</v>
      </c>
      <c r="D7" s="112"/>
      <c r="E7" s="131"/>
      <c r="F7" s="98"/>
      <c r="G7" s="74"/>
      <c r="H7" s="71"/>
      <c r="I7" s="71"/>
      <c r="J7" s="103"/>
      <c r="K7" s="129"/>
      <c r="M7" s="98"/>
      <c r="N7" s="99"/>
      <c r="P7" s="169"/>
      <c r="Q7" s="169"/>
    </row>
    <row r="8" spans="1:17" ht="78.75" x14ac:dyDescent="0.25">
      <c r="A8" s="67">
        <v>4</v>
      </c>
      <c r="B8" s="109" t="s">
        <v>75</v>
      </c>
      <c r="C8" s="75" t="s">
        <v>77</v>
      </c>
      <c r="D8" s="113">
        <f>$D$6</f>
        <v>63.24</v>
      </c>
      <c r="E8" s="131" t="s">
        <v>7</v>
      </c>
      <c r="F8" s="98"/>
      <c r="G8" s="98"/>
      <c r="H8" s="71">
        <f t="shared" ref="H8" si="3">ROUND(D8*F8, 0)</f>
        <v>0</v>
      </c>
      <c r="I8" s="71">
        <f t="shared" ref="I8" si="4">ROUND(D8*G8, 0)</f>
        <v>0</v>
      </c>
      <c r="J8" s="122"/>
      <c r="K8" s="123"/>
      <c r="L8" s="123"/>
      <c r="M8" s="98"/>
      <c r="N8" s="98"/>
      <c r="P8" s="169"/>
      <c r="Q8" s="169"/>
    </row>
    <row r="9" spans="1:17" x14ac:dyDescent="0.25">
      <c r="A9" s="67"/>
      <c r="B9" s="95"/>
      <c r="C9" s="75" t="s">
        <v>12</v>
      </c>
      <c r="D9" s="113"/>
      <c r="E9" s="131"/>
      <c r="F9" s="72"/>
      <c r="G9" s="74"/>
      <c r="H9" s="71"/>
      <c r="I9" s="71"/>
      <c r="J9" s="129"/>
      <c r="K9" s="129"/>
      <c r="M9" s="72"/>
      <c r="N9" s="74"/>
      <c r="P9" s="169"/>
      <c r="Q9" s="169"/>
    </row>
    <row r="10" spans="1:17" ht="56.25" x14ac:dyDescent="0.25">
      <c r="A10" s="67">
        <v>5</v>
      </c>
      <c r="B10" s="68" t="s">
        <v>72</v>
      </c>
      <c r="C10" s="75" t="s">
        <v>71</v>
      </c>
      <c r="D10" s="113">
        <f>$D$6</f>
        <v>63.24</v>
      </c>
      <c r="E10" s="131" t="s">
        <v>7</v>
      </c>
      <c r="F10" s="98"/>
      <c r="G10" s="74"/>
      <c r="H10" s="71">
        <f>ROUND(D10*F10, 0)</f>
        <v>0</v>
      </c>
      <c r="I10" s="71">
        <f t="shared" ref="I10" si="5">ROUND(D10*G10, 0)</f>
        <v>0</v>
      </c>
      <c r="J10" s="129"/>
      <c r="K10" s="129"/>
      <c r="M10" s="98"/>
      <c r="N10" s="99"/>
      <c r="P10" s="169"/>
      <c r="Q10" s="169"/>
    </row>
    <row r="11" spans="1:17" x14ac:dyDescent="0.25">
      <c r="A11" s="67"/>
      <c r="B11" s="68"/>
      <c r="C11" s="75" t="s">
        <v>12</v>
      </c>
      <c r="D11" s="120"/>
      <c r="E11" s="68"/>
      <c r="F11" s="98"/>
      <c r="G11" s="74"/>
      <c r="H11" s="118"/>
      <c r="I11" s="118"/>
      <c r="J11" s="129"/>
      <c r="K11" s="129"/>
      <c r="M11" s="98"/>
      <c r="N11" s="99"/>
      <c r="P11" s="169"/>
      <c r="Q11" s="169"/>
    </row>
    <row r="12" spans="1:17" ht="90" x14ac:dyDescent="0.25">
      <c r="A12" s="67">
        <v>6</v>
      </c>
      <c r="B12" s="68" t="s">
        <v>90</v>
      </c>
      <c r="C12" s="75" t="s">
        <v>73</v>
      </c>
      <c r="D12" s="113">
        <f>$D$6</f>
        <v>63.24</v>
      </c>
      <c r="E12" s="131" t="s">
        <v>7</v>
      </c>
      <c r="F12" s="98"/>
      <c r="G12" s="74"/>
      <c r="H12" s="71">
        <f>ROUND(D12*F12, 0)</f>
        <v>0</v>
      </c>
      <c r="I12" s="71">
        <f t="shared" ref="I12" si="6">ROUND(D12*G12, 0)</f>
        <v>0</v>
      </c>
      <c r="J12" s="129"/>
      <c r="K12" s="129"/>
      <c r="M12" s="98"/>
      <c r="N12" s="99"/>
      <c r="P12" s="169"/>
      <c r="Q12" s="169"/>
    </row>
    <row r="13" spans="1:17" x14ac:dyDescent="0.25">
      <c r="A13" s="67"/>
      <c r="B13" s="68"/>
      <c r="C13" s="75" t="s">
        <v>12</v>
      </c>
      <c r="D13" s="120"/>
      <c r="E13" s="68"/>
      <c r="F13" s="98"/>
      <c r="G13" s="74"/>
      <c r="H13" s="118"/>
      <c r="I13" s="118"/>
      <c r="J13" s="129"/>
      <c r="K13" s="129"/>
      <c r="M13" s="98"/>
      <c r="N13" s="99"/>
      <c r="P13" s="169"/>
      <c r="Q13" s="169"/>
    </row>
    <row r="14" spans="1:17" ht="101.25" x14ac:dyDescent="0.25">
      <c r="A14" s="67">
        <v>7</v>
      </c>
      <c r="B14" s="68" t="s">
        <v>89</v>
      </c>
      <c r="C14" s="75" t="s">
        <v>74</v>
      </c>
      <c r="D14" s="112">
        <f>$D$6</f>
        <v>63.24</v>
      </c>
      <c r="E14" s="131" t="s">
        <v>7</v>
      </c>
      <c r="F14" s="98"/>
      <c r="G14" s="98"/>
      <c r="H14" s="71">
        <f>ROUND(D14*F14, 0)</f>
        <v>0</v>
      </c>
      <c r="I14" s="71">
        <f t="shared" ref="I14" si="7">ROUND(D14*G14, 0)</f>
        <v>0</v>
      </c>
      <c r="J14" s="129"/>
      <c r="K14" s="129"/>
      <c r="M14" s="98"/>
      <c r="N14" s="98"/>
      <c r="P14" s="169"/>
      <c r="Q14" s="169"/>
    </row>
    <row r="15" spans="1:17" x14ac:dyDescent="0.25">
      <c r="A15" s="67"/>
      <c r="B15" s="68"/>
      <c r="C15" s="75" t="s">
        <v>12</v>
      </c>
      <c r="D15" s="119"/>
      <c r="E15" s="131"/>
      <c r="F15" s="98"/>
      <c r="G15" s="74"/>
      <c r="H15" s="71"/>
      <c r="I15" s="71"/>
      <c r="J15" s="103"/>
      <c r="K15" s="129"/>
      <c r="M15" s="98"/>
      <c r="N15" s="99"/>
      <c r="P15" s="169"/>
      <c r="Q15" s="169"/>
    </row>
    <row r="16" spans="1:17" ht="90" x14ac:dyDescent="0.25">
      <c r="A16" s="67">
        <v>8</v>
      </c>
      <c r="B16" s="68" t="s">
        <v>91</v>
      </c>
      <c r="C16" s="75" t="s">
        <v>92</v>
      </c>
      <c r="D16" s="112">
        <v>413.76</v>
      </c>
      <c r="E16" s="131" t="s">
        <v>7</v>
      </c>
      <c r="F16" s="98"/>
      <c r="G16" s="74"/>
      <c r="H16" s="71">
        <f>ROUND(D16*F16, 0)</f>
        <v>0</v>
      </c>
      <c r="I16" s="71">
        <f t="shared" ref="I16" si="8">ROUND(D16*G16, 0)</f>
        <v>0</v>
      </c>
      <c r="J16" s="103"/>
      <c r="K16" s="129"/>
      <c r="M16" s="98"/>
      <c r="N16" s="99"/>
      <c r="P16" s="169"/>
      <c r="Q16" s="169"/>
    </row>
    <row r="17" spans="1:17" x14ac:dyDescent="0.25">
      <c r="A17" s="67"/>
      <c r="B17" s="68"/>
      <c r="C17" s="75" t="s">
        <v>12</v>
      </c>
      <c r="D17" s="119"/>
      <c r="E17" s="131"/>
      <c r="F17" s="98"/>
      <c r="G17" s="74"/>
      <c r="H17" s="71"/>
      <c r="I17" s="71"/>
      <c r="J17" s="103"/>
      <c r="K17" s="129"/>
      <c r="M17" s="98"/>
      <c r="N17" s="99"/>
      <c r="P17" s="169"/>
      <c r="Q17" s="169"/>
    </row>
    <row r="18" spans="1:17" ht="67.5" x14ac:dyDescent="0.25">
      <c r="A18" s="67">
        <v>9</v>
      </c>
      <c r="B18" s="109" t="s">
        <v>93</v>
      </c>
      <c r="C18" s="75" t="s">
        <v>94</v>
      </c>
      <c r="D18" s="113">
        <f>$D$16*1.1</f>
        <v>455.13600000000002</v>
      </c>
      <c r="E18" s="131" t="s">
        <v>7</v>
      </c>
      <c r="F18" s="98"/>
      <c r="G18" s="98"/>
      <c r="H18" s="71">
        <f t="shared" ref="H18" si="9">ROUND(D18*F18,0)</f>
        <v>0</v>
      </c>
      <c r="I18" s="71">
        <f t="shared" ref="I18" si="10">ROUND(D18*G18,0)</f>
        <v>0</v>
      </c>
      <c r="J18" s="129"/>
      <c r="M18" s="98"/>
      <c r="N18" s="98"/>
      <c r="P18" s="169"/>
      <c r="Q18" s="169"/>
    </row>
    <row r="19" spans="1:17" x14ac:dyDescent="0.25">
      <c r="A19" s="67"/>
      <c r="B19" s="68"/>
      <c r="C19" s="75" t="s">
        <v>12</v>
      </c>
      <c r="D19" s="119"/>
      <c r="E19" s="131"/>
      <c r="F19" s="98"/>
      <c r="G19" s="74"/>
      <c r="H19" s="71"/>
      <c r="I19" s="71"/>
      <c r="J19" s="103"/>
      <c r="K19" s="129"/>
      <c r="M19" s="98"/>
      <c r="N19" s="99"/>
      <c r="P19" s="169"/>
      <c r="Q19" s="169"/>
    </row>
    <row r="20" spans="1:17" ht="78.75" x14ac:dyDescent="0.25">
      <c r="A20" s="67">
        <v>10</v>
      </c>
      <c r="B20" s="109" t="s">
        <v>95</v>
      </c>
      <c r="C20" s="75" t="s">
        <v>96</v>
      </c>
      <c r="D20" s="113">
        <v>296.89999999999998</v>
      </c>
      <c r="E20" s="131" t="s">
        <v>7</v>
      </c>
      <c r="F20" s="98"/>
      <c r="G20" s="98"/>
      <c r="H20" s="71">
        <f t="shared" ref="H20" si="11">ROUND(D20*F20,0)</f>
        <v>0</v>
      </c>
      <c r="I20" s="71">
        <f t="shared" ref="I20" si="12">ROUND(D20*G20,0)</f>
        <v>0</v>
      </c>
      <c r="J20" s="129"/>
      <c r="M20" s="98"/>
      <c r="N20" s="98"/>
      <c r="P20" s="169"/>
      <c r="Q20" s="169"/>
    </row>
    <row r="21" spans="1:17" x14ac:dyDescent="0.25">
      <c r="A21" s="67"/>
      <c r="B21" s="68"/>
      <c r="C21" s="75" t="s">
        <v>12</v>
      </c>
      <c r="D21" s="119"/>
      <c r="E21" s="131"/>
      <c r="F21" s="98"/>
      <c r="G21" s="74"/>
      <c r="H21" s="71"/>
      <c r="I21" s="71"/>
      <c r="J21" s="103"/>
      <c r="K21" s="129"/>
      <c r="M21" s="98"/>
      <c r="N21" s="99"/>
      <c r="P21" s="169"/>
      <c r="Q21" s="169"/>
    </row>
    <row r="22" spans="1:17" s="171" customFormat="1" ht="12.75" x14ac:dyDescent="0.25">
      <c r="A22" s="114"/>
      <c r="B22" s="115"/>
      <c r="C22" s="115" t="s">
        <v>8</v>
      </c>
      <c r="D22" s="116"/>
      <c r="E22" s="115"/>
      <c r="F22" s="94"/>
      <c r="G22" s="94"/>
      <c r="H22" s="94">
        <f>SUM(H2:H21)</f>
        <v>0</v>
      </c>
      <c r="I22" s="94">
        <f>SUM(I2:I21)</f>
        <v>0</v>
      </c>
      <c r="J22" s="106"/>
      <c r="K22" s="107"/>
      <c r="L22" s="170"/>
      <c r="N22" s="172"/>
    </row>
    <row r="23" spans="1:17" x14ac:dyDescent="0.25">
      <c r="A23" s="70"/>
      <c r="B23" s="70"/>
      <c r="C23" s="70"/>
      <c r="D23" s="70"/>
      <c r="E23" s="70"/>
      <c r="F23" s="70"/>
      <c r="G23" s="70"/>
      <c r="H23" s="70"/>
      <c r="I23" s="70"/>
    </row>
    <row r="24" spans="1:17" x14ac:dyDescent="0.25">
      <c r="A24" s="70"/>
      <c r="B24" s="70"/>
      <c r="C24" s="70"/>
      <c r="D24" s="70"/>
      <c r="E24" s="70"/>
      <c r="F24" s="70"/>
      <c r="G24" s="70"/>
      <c r="H24" s="70"/>
      <c r="I24" s="70"/>
    </row>
    <row r="25" spans="1:17" x14ac:dyDescent="0.25">
      <c r="A25" s="70"/>
      <c r="B25" s="70"/>
      <c r="C25" s="70"/>
      <c r="D25" s="70"/>
      <c r="E25" s="70"/>
      <c r="F25" s="70"/>
      <c r="G25" s="70"/>
      <c r="H25" s="70"/>
      <c r="I25" s="70"/>
    </row>
    <row r="26" spans="1:17" x14ac:dyDescent="0.25">
      <c r="A26" s="70"/>
      <c r="B26" s="70"/>
      <c r="C26" s="70"/>
      <c r="D26" s="70"/>
      <c r="E26" s="70"/>
      <c r="F26" s="70"/>
      <c r="G26" s="70"/>
      <c r="H26" s="70"/>
      <c r="I26" s="70"/>
    </row>
    <row r="27" spans="1:17" x14ac:dyDescent="0.25">
      <c r="A27" s="70"/>
      <c r="B27" s="70"/>
      <c r="C27" s="70"/>
      <c r="D27" s="70"/>
      <c r="E27" s="70"/>
      <c r="F27" s="70"/>
      <c r="G27" s="70"/>
      <c r="H27" s="70"/>
      <c r="I27" s="70"/>
    </row>
    <row r="28" spans="1:17" x14ac:dyDescent="0.25">
      <c r="A28" s="70"/>
      <c r="B28" s="70"/>
      <c r="C28" s="70"/>
      <c r="D28" s="70"/>
      <c r="E28" s="70"/>
      <c r="F28" s="70"/>
      <c r="G28" s="70"/>
      <c r="H28" s="70"/>
      <c r="I28" s="70"/>
    </row>
    <row r="29" spans="1:17" x14ac:dyDescent="0.25">
      <c r="A29" s="70"/>
      <c r="B29" s="70"/>
      <c r="C29" s="70"/>
      <c r="D29" s="70"/>
      <c r="E29" s="70"/>
      <c r="F29" s="70"/>
      <c r="G29" s="70"/>
      <c r="H29" s="70"/>
      <c r="I29" s="70"/>
    </row>
  </sheetData>
  <pageMargins left="0.7" right="0.7" top="0.75" bottom="0.75" header="0.3" footer="0.3"/>
  <pageSetup paperSize="9" orientation="portrait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10" zoomScaleNormal="100" workbookViewId="0">
      <selection activeCell="D24" sqref="D24:F24"/>
    </sheetView>
  </sheetViews>
  <sheetFormatPr defaultRowHeight="15" x14ac:dyDescent="0.25"/>
  <cols>
    <col min="1" max="1" width="5.7109375" customWidth="1"/>
    <col min="2" max="2" width="10.7109375" customWidth="1"/>
    <col min="3" max="3" width="37.7109375" customWidth="1"/>
    <col min="4" max="6" width="13.5703125" customWidth="1"/>
  </cols>
  <sheetData>
    <row r="1" spans="1:6" ht="16.5" x14ac:dyDescent="0.3">
      <c r="A1" s="177"/>
      <c r="B1" s="177"/>
      <c r="C1" s="177"/>
      <c r="D1" s="177"/>
      <c r="E1" s="84"/>
      <c r="F1" s="22"/>
    </row>
    <row r="2" spans="1:6" ht="20.25" x14ac:dyDescent="0.3">
      <c r="A2" s="178"/>
      <c r="B2" s="178"/>
      <c r="C2" s="178"/>
      <c r="D2" s="178"/>
      <c r="E2" s="85"/>
      <c r="F2" s="23"/>
    </row>
    <row r="3" spans="1:6" ht="15.75" x14ac:dyDescent="0.25">
      <c r="A3" s="53"/>
      <c r="B3" s="53"/>
      <c r="C3" s="53"/>
      <c r="D3" s="53"/>
      <c r="E3" s="86"/>
      <c r="F3" s="24"/>
    </row>
    <row r="4" spans="1:6" x14ac:dyDescent="0.25">
      <c r="A4" s="54"/>
      <c r="B4" s="54"/>
      <c r="C4" s="54"/>
      <c r="D4" s="54"/>
      <c r="E4" s="86"/>
      <c r="F4" s="24"/>
    </row>
    <row r="5" spans="1:6" x14ac:dyDescent="0.25">
      <c r="A5" s="87"/>
      <c r="B5" s="88"/>
      <c r="C5" s="89"/>
      <c r="D5" s="89"/>
      <c r="E5" s="89"/>
      <c r="F5" s="25"/>
    </row>
    <row r="6" spans="1:6" x14ac:dyDescent="0.25">
      <c r="A6" s="90"/>
      <c r="B6" s="91"/>
      <c r="C6" s="91"/>
      <c r="D6" s="89"/>
      <c r="E6" s="89"/>
      <c r="F6" s="25"/>
    </row>
    <row r="7" spans="1:6" x14ac:dyDescent="0.25">
      <c r="A7" s="90"/>
      <c r="B7" s="88"/>
      <c r="C7" s="89"/>
      <c r="D7" s="89"/>
      <c r="E7" s="89"/>
      <c r="F7" s="25"/>
    </row>
    <row r="8" spans="1:6" x14ac:dyDescent="0.25">
      <c r="A8" s="12"/>
      <c r="B8" s="8"/>
      <c r="C8" s="9"/>
      <c r="D8" s="9"/>
      <c r="E8" s="9"/>
      <c r="F8" s="25"/>
    </row>
    <row r="9" spans="1:6" x14ac:dyDescent="0.25">
      <c r="A9" s="26"/>
      <c r="B9" s="8"/>
      <c r="C9" s="9"/>
      <c r="D9" s="12"/>
      <c r="E9" s="12"/>
      <c r="F9" s="24"/>
    </row>
    <row r="10" spans="1:6" ht="20.25" x14ac:dyDescent="0.3">
      <c r="A10" s="14"/>
      <c r="B10" s="15"/>
      <c r="C10" s="21" t="s">
        <v>47</v>
      </c>
      <c r="D10" s="17"/>
      <c r="E10" s="17"/>
      <c r="F10" s="27"/>
    </row>
    <row r="11" spans="1:6" x14ac:dyDescent="0.25">
      <c r="A11" s="13"/>
      <c r="B11" s="8"/>
      <c r="C11" s="9"/>
      <c r="D11" s="10"/>
      <c r="E11" s="10"/>
      <c r="F11" s="24"/>
    </row>
    <row r="12" spans="1:6" ht="15.75" x14ac:dyDescent="0.25">
      <c r="A12" s="28"/>
      <c r="B12" s="28"/>
      <c r="C12" s="64" t="str">
        <f>Árazott!C12</f>
        <v>Kesztölc Polgármesteri Hivatal</v>
      </c>
      <c r="D12" s="65"/>
      <c r="E12" s="65"/>
      <c r="F12" s="65"/>
    </row>
    <row r="13" spans="1:6" ht="15.75" x14ac:dyDescent="0.25">
      <c r="A13" s="28"/>
      <c r="B13" s="28"/>
      <c r="C13" s="63" t="str">
        <f>Árazott!C13</f>
        <v xml:space="preserve">(2517 Kesztölc, Szabadság tér 11. HRSZ.: 1063)    </v>
      </c>
      <c r="D13" s="66"/>
      <c r="E13" s="66"/>
      <c r="F13" s="66"/>
    </row>
    <row r="14" spans="1:6" ht="15.75" x14ac:dyDescent="0.25">
      <c r="A14" s="29"/>
      <c r="B14" s="30"/>
      <c r="C14" s="18"/>
      <c r="D14" s="10"/>
      <c r="E14" s="10"/>
      <c r="F14" s="24"/>
    </row>
    <row r="15" spans="1:6" ht="15.75" x14ac:dyDescent="0.25">
      <c r="A15" s="29"/>
      <c r="B15" s="30"/>
      <c r="C15" s="31"/>
      <c r="D15" s="10"/>
      <c r="E15" s="10"/>
      <c r="F15" s="24"/>
    </row>
    <row r="16" spans="1:6" ht="15.75" x14ac:dyDescent="0.25">
      <c r="A16" s="29"/>
      <c r="B16" s="30"/>
      <c r="C16" s="19"/>
      <c r="D16" s="10"/>
      <c r="E16" s="10"/>
      <c r="F16" s="24"/>
    </row>
    <row r="17" spans="1:6" x14ac:dyDescent="0.25">
      <c r="A17" s="32"/>
      <c r="B17" s="33" t="s">
        <v>15</v>
      </c>
      <c r="C17" s="34"/>
      <c r="D17" s="35" t="s">
        <v>16</v>
      </c>
      <c r="E17" s="36" t="s">
        <v>17</v>
      </c>
      <c r="F17" s="36" t="s">
        <v>43</v>
      </c>
    </row>
    <row r="18" spans="1:6" x14ac:dyDescent="0.25">
      <c r="A18" s="37">
        <f>COUNT($A$11:A17)+1</f>
        <v>1</v>
      </c>
      <c r="B18" s="38" t="s">
        <v>18</v>
      </c>
      <c r="C18" s="39"/>
      <c r="D18" s="58">
        <f>Összesítő!B25</f>
        <v>0</v>
      </c>
      <c r="E18" s="59">
        <f>Összesítő!C25</f>
        <v>0</v>
      </c>
      <c r="F18" s="59">
        <f>Összesítő!D25</f>
        <v>0</v>
      </c>
    </row>
    <row r="19" spans="1:6" ht="15.75" thickBot="1" x14ac:dyDescent="0.3">
      <c r="A19" s="40"/>
      <c r="B19" s="41"/>
      <c r="C19" s="42"/>
      <c r="D19" s="43"/>
      <c r="E19" s="43"/>
      <c r="F19" s="24"/>
    </row>
    <row r="20" spans="1:6" x14ac:dyDescent="0.25">
      <c r="A20" s="13"/>
      <c r="B20" s="8"/>
      <c r="C20" s="14"/>
      <c r="D20" s="10"/>
      <c r="E20" s="10"/>
      <c r="F20" s="60"/>
    </row>
    <row r="21" spans="1:6" x14ac:dyDescent="0.25">
      <c r="A21" s="13"/>
      <c r="B21" s="8"/>
      <c r="C21" s="44" t="s">
        <v>19</v>
      </c>
      <c r="D21" s="45">
        <f>SUM(D18:D19)</f>
        <v>0</v>
      </c>
      <c r="E21" s="45">
        <f>SUM(E18:E19)</f>
        <v>0</v>
      </c>
      <c r="F21" s="45">
        <f>SUM(F18:F19)</f>
        <v>0</v>
      </c>
    </row>
    <row r="22" spans="1:6" x14ac:dyDescent="0.25">
      <c r="A22" s="13"/>
      <c r="B22" s="8"/>
      <c r="C22" s="14"/>
      <c r="D22" s="10"/>
      <c r="E22" s="10"/>
      <c r="F22" s="24"/>
    </row>
    <row r="23" spans="1:6" x14ac:dyDescent="0.25">
      <c r="A23" s="13"/>
      <c r="B23" s="8"/>
      <c r="C23" s="14" t="s">
        <v>20</v>
      </c>
      <c r="D23" s="179">
        <f>F21</f>
        <v>0</v>
      </c>
      <c r="E23" s="179"/>
      <c r="F23" s="179"/>
    </row>
    <row r="24" spans="1:6" x14ac:dyDescent="0.25">
      <c r="A24" s="13"/>
      <c r="B24" s="8"/>
      <c r="C24" s="46">
        <v>27</v>
      </c>
      <c r="D24" s="180">
        <f>D23*C24/100</f>
        <v>0</v>
      </c>
      <c r="E24" s="180"/>
      <c r="F24" s="180"/>
    </row>
    <row r="25" spans="1:6" ht="15.75" thickBot="1" x14ac:dyDescent="0.3">
      <c r="A25" s="40"/>
      <c r="B25" s="41"/>
      <c r="C25" s="42"/>
      <c r="D25" s="43"/>
      <c r="E25" s="43"/>
      <c r="F25" s="61"/>
    </row>
    <row r="26" spans="1:6" x14ac:dyDescent="0.25">
      <c r="A26" s="13"/>
      <c r="B26" s="8"/>
      <c r="C26" s="44" t="s">
        <v>21</v>
      </c>
      <c r="D26" s="181">
        <f>D23+D24</f>
        <v>0</v>
      </c>
      <c r="E26" s="181"/>
      <c r="F26" s="181"/>
    </row>
    <row r="27" spans="1:6" x14ac:dyDescent="0.25">
      <c r="A27" s="13"/>
      <c r="B27" s="8"/>
      <c r="C27" s="14"/>
      <c r="D27" s="10"/>
      <c r="E27" s="10"/>
      <c r="F27" s="24"/>
    </row>
    <row r="28" spans="1:6" x14ac:dyDescent="0.25">
      <c r="A28" s="13"/>
      <c r="B28" s="8"/>
      <c r="C28" s="14"/>
      <c r="D28" s="10"/>
      <c r="E28" s="10"/>
      <c r="F28" s="24"/>
    </row>
    <row r="29" spans="1:6" x14ac:dyDescent="0.25">
      <c r="A29" s="13"/>
      <c r="B29" s="8"/>
      <c r="C29" s="14"/>
      <c r="D29" s="10"/>
      <c r="E29" s="10"/>
      <c r="F29" s="24"/>
    </row>
    <row r="30" spans="1:6" x14ac:dyDescent="0.25">
      <c r="A30" s="13"/>
      <c r="B30" s="8"/>
      <c r="C30" s="14"/>
      <c r="D30" s="10"/>
      <c r="E30" s="10"/>
      <c r="F30" s="24"/>
    </row>
    <row r="31" spans="1:6" x14ac:dyDescent="0.25">
      <c r="A31" s="47"/>
      <c r="B31" s="8"/>
      <c r="C31" s="14"/>
      <c r="D31" s="10"/>
      <c r="E31" s="10"/>
      <c r="F31" s="24"/>
    </row>
    <row r="32" spans="1:6" x14ac:dyDescent="0.25">
      <c r="A32" s="47"/>
      <c r="B32" s="8"/>
      <c r="C32" s="14"/>
      <c r="D32" s="10"/>
      <c r="E32" s="10"/>
      <c r="F32" s="24"/>
    </row>
    <row r="33" spans="1:6" x14ac:dyDescent="0.25">
      <c r="A33" s="47"/>
      <c r="B33" s="8"/>
      <c r="C33" s="14"/>
      <c r="D33" s="10"/>
      <c r="E33" s="10"/>
      <c r="F33" s="24"/>
    </row>
    <row r="34" spans="1:6" x14ac:dyDescent="0.25">
      <c r="A34" s="47"/>
      <c r="B34" s="8"/>
      <c r="C34" s="14"/>
      <c r="D34" s="10"/>
      <c r="E34" s="10"/>
      <c r="F34" s="24"/>
    </row>
    <row r="35" spans="1:6" x14ac:dyDescent="0.25">
      <c r="A35" s="13"/>
      <c r="B35" s="8"/>
      <c r="C35" s="14"/>
      <c r="D35" s="10"/>
      <c r="E35" s="10"/>
      <c r="F35" s="24"/>
    </row>
    <row r="36" spans="1:6" x14ac:dyDescent="0.25">
      <c r="A36" s="13"/>
      <c r="B36" s="8"/>
      <c r="C36" s="62"/>
      <c r="D36" s="62"/>
      <c r="E36" s="62"/>
      <c r="F36" s="24"/>
    </row>
    <row r="37" spans="1:6" x14ac:dyDescent="0.25">
      <c r="A37" s="13"/>
      <c r="B37" s="8"/>
      <c r="C37" s="62"/>
      <c r="D37" s="62"/>
      <c r="E37" s="62"/>
      <c r="F37" s="24"/>
    </row>
    <row r="38" spans="1:6" x14ac:dyDescent="0.25">
      <c r="A38" s="13"/>
      <c r="B38" s="8"/>
      <c r="C38" s="14"/>
      <c r="D38" s="10"/>
      <c r="E38" s="10"/>
      <c r="F38" s="24"/>
    </row>
  </sheetData>
  <mergeCells count="5">
    <mergeCell ref="D23:F23"/>
    <mergeCell ref="D24:F24"/>
    <mergeCell ref="D26:F26"/>
    <mergeCell ref="A1:D1"/>
    <mergeCell ref="A2:D2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A15" zoomScaleNormal="100" workbookViewId="0">
      <selection activeCell="D25" sqref="D25"/>
    </sheetView>
  </sheetViews>
  <sheetFormatPr defaultRowHeight="15" x14ac:dyDescent="0.25"/>
  <cols>
    <col min="1" max="1" width="23.5703125" customWidth="1"/>
    <col min="2" max="3" width="20.7109375" customWidth="1"/>
    <col min="4" max="4" width="13.7109375" customWidth="1"/>
    <col min="9" max="9" width="9.5703125" bestFit="1" customWidth="1"/>
  </cols>
  <sheetData>
    <row r="1" spans="1:5" ht="15.75" x14ac:dyDescent="0.25">
      <c r="A1" s="177"/>
      <c r="B1" s="177"/>
      <c r="C1" s="177"/>
      <c r="D1" s="177"/>
      <c r="E1" s="69"/>
    </row>
    <row r="2" spans="1:5" x14ac:dyDescent="0.25">
      <c r="A2" s="178"/>
      <c r="B2" s="178"/>
      <c r="C2" s="178"/>
      <c r="D2" s="178"/>
      <c r="E2" s="69"/>
    </row>
    <row r="3" spans="1:5" x14ac:dyDescent="0.25">
      <c r="A3" s="82"/>
      <c r="B3" s="82"/>
      <c r="C3" s="82"/>
      <c r="D3" s="82"/>
      <c r="E3" s="69"/>
    </row>
    <row r="4" spans="1:5" x14ac:dyDescent="0.25">
      <c r="A4" s="83"/>
      <c r="B4" s="83"/>
      <c r="C4" s="83"/>
      <c r="D4" s="83"/>
      <c r="E4" s="69"/>
    </row>
    <row r="5" spans="1:5" x14ac:dyDescent="0.25">
      <c r="A5" s="7"/>
      <c r="B5" s="8"/>
      <c r="C5" s="9"/>
      <c r="D5" s="9"/>
    </row>
    <row r="6" spans="1:5" x14ac:dyDescent="0.25">
      <c r="A6" s="10"/>
      <c r="B6" s="11"/>
      <c r="C6" s="11"/>
      <c r="D6" s="9"/>
    </row>
    <row r="7" spans="1:5" x14ac:dyDescent="0.25">
      <c r="A7" s="10"/>
      <c r="B7" s="8"/>
      <c r="C7" s="9"/>
      <c r="D7" s="9"/>
    </row>
    <row r="8" spans="1:5" x14ac:dyDescent="0.25">
      <c r="A8" s="12"/>
      <c r="B8" s="8"/>
      <c r="C8" s="9"/>
      <c r="D8" s="9"/>
    </row>
    <row r="9" spans="1:5" x14ac:dyDescent="0.25">
      <c r="A9" s="26"/>
      <c r="B9" s="8"/>
      <c r="C9" s="9"/>
      <c r="D9" s="12"/>
    </row>
    <row r="10" spans="1:5" ht="20.25" x14ac:dyDescent="0.3">
      <c r="A10" s="185" t="s">
        <v>48</v>
      </c>
      <c r="B10" s="185"/>
      <c r="C10" s="185"/>
      <c r="D10" s="185"/>
    </row>
    <row r="11" spans="1:5" x14ac:dyDescent="0.25">
      <c r="A11" s="183"/>
      <c r="B11" s="184"/>
      <c r="C11" s="184"/>
      <c r="D11" s="10"/>
    </row>
    <row r="12" spans="1:5" ht="15.75" x14ac:dyDescent="0.25">
      <c r="A12" s="186" t="str">
        <f>Árazott!C12</f>
        <v>Kesztölc Polgármesteri Hivatal</v>
      </c>
      <c r="B12" s="186"/>
      <c r="C12" s="186"/>
      <c r="D12" s="186"/>
    </row>
    <row r="13" spans="1:5" ht="15.75" x14ac:dyDescent="0.25">
      <c r="A13" s="182" t="str">
        <f>Árazott!C13</f>
        <v xml:space="preserve">(2517 Kesztölc, Szabadság tér 11. HRSZ.: 1063)    </v>
      </c>
      <c r="B13" s="182"/>
      <c r="C13" s="182"/>
      <c r="D13" s="182"/>
    </row>
    <row r="14" spans="1:5" x14ac:dyDescent="0.25">
      <c r="A14" s="48"/>
      <c r="B14" s="49"/>
      <c r="C14" s="49"/>
      <c r="D14" s="48"/>
    </row>
    <row r="15" spans="1:5" x14ac:dyDescent="0.25">
      <c r="A15" s="48"/>
      <c r="B15" s="49"/>
      <c r="C15" s="49"/>
      <c r="D15" s="48"/>
    </row>
    <row r="16" spans="1:5" ht="15.75" thickBot="1" x14ac:dyDescent="0.3">
      <c r="A16" s="50" t="s">
        <v>22</v>
      </c>
      <c r="B16" s="51" t="s">
        <v>23</v>
      </c>
      <c r="C16" s="51" t="s">
        <v>24</v>
      </c>
      <c r="D16" s="51" t="s">
        <v>43</v>
      </c>
    </row>
    <row r="17" spans="1:9" x14ac:dyDescent="0.25">
      <c r="A17" s="56" t="s">
        <v>41</v>
      </c>
      <c r="B17" s="52">
        <f>'Bontás, hulladékkezelés'!$H$5</f>
        <v>0</v>
      </c>
      <c r="C17" s="52">
        <f>'Bontás, hulladékkezelés'!$I$5</f>
        <v>0</v>
      </c>
      <c r="D17" s="52">
        <f>B17+C17</f>
        <v>0</v>
      </c>
    </row>
    <row r="18" spans="1:9" x14ac:dyDescent="0.25">
      <c r="A18" s="56" t="s">
        <v>25</v>
      </c>
      <c r="B18" s="52">
        <f>'Felvonulási létesítmények'!$H$3</f>
        <v>0</v>
      </c>
      <c r="C18" s="52">
        <f>'Felvonulási létesítmények'!$I$3</f>
        <v>0</v>
      </c>
      <c r="D18" s="52">
        <f t="shared" ref="D18:D24" si="0">B18+C18</f>
        <v>0</v>
      </c>
    </row>
    <row r="19" spans="1:9" x14ac:dyDescent="0.25">
      <c r="A19" s="56" t="s">
        <v>26</v>
      </c>
      <c r="B19" s="52">
        <f>'Zsaluzás és állványozás'!$H$3</f>
        <v>0</v>
      </c>
      <c r="C19" s="52">
        <f>'Zsaluzás és állványozás'!$I$3</f>
        <v>0</v>
      </c>
      <c r="D19" s="52">
        <f t="shared" si="0"/>
        <v>0</v>
      </c>
    </row>
    <row r="20" spans="1:9" ht="25.5" x14ac:dyDescent="0.25">
      <c r="A20" s="56" t="s">
        <v>53</v>
      </c>
      <c r="B20" s="52">
        <f>'Vakolás, rabicolás, gipszkarton'!$H$14</f>
        <v>0</v>
      </c>
      <c r="C20" s="52">
        <f>'Vakolás, rabicolás, gipszkarton'!$I$14</f>
        <v>0</v>
      </c>
      <c r="D20" s="52">
        <f t="shared" si="0"/>
        <v>0</v>
      </c>
    </row>
    <row r="21" spans="1:9" x14ac:dyDescent="0.25">
      <c r="A21" s="56" t="s">
        <v>27</v>
      </c>
      <c r="B21" s="52">
        <f>Bádogozás!$H$10</f>
        <v>0</v>
      </c>
      <c r="C21" s="52">
        <f>Bádogozás!$I$10</f>
        <v>0</v>
      </c>
      <c r="D21" s="52">
        <f t="shared" si="0"/>
        <v>0</v>
      </c>
    </row>
    <row r="22" spans="1:9" x14ac:dyDescent="0.25">
      <c r="A22" s="56" t="s">
        <v>42</v>
      </c>
      <c r="B22" s="52">
        <f>'Asztalos szerk. elhelyezése'!$H$42</f>
        <v>0</v>
      </c>
      <c r="C22" s="52">
        <f>'Asztalos szerk. elhelyezése'!$I$42</f>
        <v>0</v>
      </c>
      <c r="D22" s="52">
        <f t="shared" si="0"/>
        <v>0</v>
      </c>
    </row>
    <row r="23" spans="1:9" x14ac:dyDescent="0.25">
      <c r="A23" s="56" t="s">
        <v>28</v>
      </c>
      <c r="B23" s="52">
        <f>Szigetelés!$H$22</f>
        <v>0</v>
      </c>
      <c r="C23" s="52">
        <f>Szigetelés!$I$22</f>
        <v>0</v>
      </c>
      <c r="D23" s="52">
        <f t="shared" si="0"/>
        <v>0</v>
      </c>
    </row>
    <row r="24" spans="1:9" s="92" customFormat="1" ht="15.75" thickBot="1" x14ac:dyDescent="0.3">
      <c r="A24" s="56" t="s">
        <v>87</v>
      </c>
      <c r="B24" s="52">
        <f>Ácsmunka!$H$6</f>
        <v>0</v>
      </c>
      <c r="C24" s="52">
        <f>Ácsmunka!$I$6</f>
        <v>0</v>
      </c>
      <c r="D24" s="52">
        <f t="shared" si="0"/>
        <v>0</v>
      </c>
    </row>
    <row r="25" spans="1:9" s="81" customFormat="1" ht="16.5" thickTop="1" thickBot="1" x14ac:dyDescent="0.3">
      <c r="A25" s="79" t="s">
        <v>19</v>
      </c>
      <c r="B25" s="80">
        <f>ROUND(SUM(B17:B24),0)</f>
        <v>0</v>
      </c>
      <c r="C25" s="80">
        <f>ROUND(SUM(C17:C24), 0)</f>
        <v>0</v>
      </c>
      <c r="D25" s="80">
        <f>SUM(D17:D24)</f>
        <v>0</v>
      </c>
      <c r="F25" s="128"/>
      <c r="I25" s="128"/>
    </row>
    <row r="26" spans="1:9" ht="15.75" thickTop="1" x14ac:dyDescent="0.25">
      <c r="A26" s="48"/>
      <c r="B26" s="48"/>
      <c r="C26" s="48"/>
      <c r="D26" s="48"/>
    </row>
    <row r="27" spans="1:9" x14ac:dyDescent="0.25">
      <c r="A27" s="48"/>
      <c r="B27" s="48" t="s">
        <v>131</v>
      </c>
      <c r="C27" s="48" t="s">
        <v>132</v>
      </c>
      <c r="D27" s="48"/>
    </row>
    <row r="28" spans="1:9" x14ac:dyDescent="0.25">
      <c r="A28" s="92" t="s">
        <v>129</v>
      </c>
      <c r="B28" s="6">
        <f>B25-B29</f>
        <v>0</v>
      </c>
      <c r="C28" s="6">
        <f>C25-C29</f>
        <v>0</v>
      </c>
      <c r="D28" s="175">
        <f>B28+C28</f>
        <v>0</v>
      </c>
    </row>
    <row r="29" spans="1:9" x14ac:dyDescent="0.25">
      <c r="A29" s="92" t="s">
        <v>130</v>
      </c>
      <c r="B29" s="52">
        <f>'Asztalos szerk. elhelyezése'!$H$42</f>
        <v>0</v>
      </c>
      <c r="C29" s="52">
        <f>'Asztalos szerk. elhelyezése'!$I$42</f>
        <v>0</v>
      </c>
      <c r="D29" s="175">
        <f>B29+C29</f>
        <v>0</v>
      </c>
    </row>
    <row r="30" spans="1:9" x14ac:dyDescent="0.25">
      <c r="D30" s="6">
        <f>SUM(D28:D29)</f>
        <v>0</v>
      </c>
      <c r="F30" s="6"/>
    </row>
  </sheetData>
  <mergeCells count="6">
    <mergeCell ref="A13:D13"/>
    <mergeCell ref="A1:D1"/>
    <mergeCell ref="A2:D2"/>
    <mergeCell ref="A11:C11"/>
    <mergeCell ref="A10:D10"/>
    <mergeCell ref="A12:D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15" zoomScaleNormal="115" workbookViewId="0">
      <pane ySplit="1" topLeftCell="A2" activePane="bottomLeft" state="frozen"/>
      <selection pane="bottomLeft" activeCell="G4" sqref="G4"/>
    </sheetView>
  </sheetViews>
  <sheetFormatPr defaultRowHeight="15" x14ac:dyDescent="0.25"/>
  <cols>
    <col min="1" max="1" width="5.7109375" customWidth="1"/>
    <col min="2" max="2" width="11.28515625" customWidth="1"/>
    <col min="3" max="3" width="36.140625" customWidth="1"/>
    <col min="4" max="4" width="7.5703125" customWidth="1"/>
    <col min="5" max="5" width="6.7109375" customWidth="1"/>
    <col min="6" max="6" width="10.7109375" customWidth="1"/>
    <col min="7" max="7" width="11.5703125" customWidth="1"/>
    <col min="8" max="8" width="11.42578125" customWidth="1"/>
    <col min="9" max="9" width="12.28515625" customWidth="1"/>
  </cols>
  <sheetData>
    <row r="1" spans="1:9" s="148" customFormat="1" ht="26.25" thickBot="1" x14ac:dyDescent="0.3">
      <c r="A1" s="149" t="s">
        <v>0</v>
      </c>
      <c r="B1" s="149" t="s">
        <v>29</v>
      </c>
      <c r="C1" s="149" t="s">
        <v>30</v>
      </c>
      <c r="D1" s="149" t="s">
        <v>1</v>
      </c>
      <c r="E1" s="149" t="s">
        <v>2</v>
      </c>
      <c r="F1" s="150" t="s">
        <v>3</v>
      </c>
      <c r="G1" s="150" t="s">
        <v>10</v>
      </c>
      <c r="H1" s="150" t="s">
        <v>5</v>
      </c>
      <c r="I1" s="150" t="s">
        <v>6</v>
      </c>
    </row>
    <row r="2" spans="1:9" ht="34.5" thickTop="1" x14ac:dyDescent="0.25">
      <c r="A2" s="67">
        <v>1</v>
      </c>
      <c r="B2" s="68" t="s">
        <v>55</v>
      </c>
      <c r="C2" s="135" t="s">
        <v>31</v>
      </c>
      <c r="D2" s="67">
        <v>20</v>
      </c>
      <c r="E2" s="67" t="s">
        <v>11</v>
      </c>
      <c r="F2" s="136"/>
      <c r="G2" s="137"/>
      <c r="H2" s="71"/>
      <c r="I2" s="71">
        <f>D2*G2</f>
        <v>0</v>
      </c>
    </row>
    <row r="3" spans="1:9" ht="45" x14ac:dyDescent="0.25">
      <c r="A3" s="67">
        <v>2</v>
      </c>
      <c r="B3" s="68" t="s">
        <v>56</v>
      </c>
      <c r="C3" s="135" t="s">
        <v>14</v>
      </c>
      <c r="D3" s="67">
        <v>20</v>
      </c>
      <c r="E3" s="67" t="s">
        <v>11</v>
      </c>
      <c r="F3" s="136"/>
      <c r="G3" s="137"/>
      <c r="H3" s="71"/>
      <c r="I3" s="71">
        <f t="shared" ref="I3" si="0">D3*G3</f>
        <v>0</v>
      </c>
    </row>
    <row r="4" spans="1:9" s="73" customFormat="1" ht="45" x14ac:dyDescent="0.25">
      <c r="A4" s="67">
        <v>3</v>
      </c>
      <c r="B4" s="68" t="s">
        <v>52</v>
      </c>
      <c r="C4" s="135" t="s">
        <v>51</v>
      </c>
      <c r="D4" s="67">
        <v>2</v>
      </c>
      <c r="E4" s="67" t="s">
        <v>9</v>
      </c>
      <c r="F4" s="136"/>
      <c r="G4" s="138"/>
      <c r="H4" s="71">
        <f>F4</f>
        <v>0</v>
      </c>
      <c r="I4" s="71"/>
    </row>
    <row r="5" spans="1:9" x14ac:dyDescent="0.25">
      <c r="A5" s="2"/>
      <c r="B5" s="3"/>
      <c r="C5" s="3" t="s">
        <v>8</v>
      </c>
      <c r="D5" s="4"/>
      <c r="E5" s="3"/>
      <c r="F5" s="5"/>
      <c r="G5" s="5"/>
      <c r="H5" s="5">
        <f>SUM(H2:H4)</f>
        <v>0</v>
      </c>
      <c r="I5" s="5">
        <f>ROUND(SUM(I2:I4),0)</f>
        <v>0</v>
      </c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</sheetData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pane ySplit="1" topLeftCell="A2" activePane="bottomLeft" state="frozen"/>
      <selection pane="bottomLeft" activeCell="G6" sqref="G6"/>
    </sheetView>
  </sheetViews>
  <sheetFormatPr defaultRowHeight="15" x14ac:dyDescent="0.25"/>
  <cols>
    <col min="1" max="1" width="5.7109375" customWidth="1"/>
    <col min="2" max="2" width="14.7109375" customWidth="1"/>
    <col min="3" max="3" width="36.7109375" customWidth="1"/>
    <col min="4" max="4" width="7.5703125" customWidth="1"/>
    <col min="5" max="5" width="6.7109375" customWidth="1"/>
    <col min="6" max="6" width="12.7109375" customWidth="1"/>
    <col min="7" max="7" width="11.5703125" customWidth="1"/>
    <col min="8" max="8" width="11.42578125" customWidth="1"/>
    <col min="9" max="9" width="12.28515625" customWidth="1"/>
  </cols>
  <sheetData>
    <row r="1" spans="1:10" s="148" customFormat="1" ht="26.25" thickBot="1" x14ac:dyDescent="0.3">
      <c r="A1" s="149" t="s">
        <v>0</v>
      </c>
      <c r="B1" s="149" t="s">
        <v>29</v>
      </c>
      <c r="C1" s="149" t="s">
        <v>30</v>
      </c>
      <c r="D1" s="149" t="s">
        <v>1</v>
      </c>
      <c r="E1" s="149" t="s">
        <v>2</v>
      </c>
      <c r="F1" s="150" t="s">
        <v>3</v>
      </c>
      <c r="G1" s="150" t="s">
        <v>10</v>
      </c>
      <c r="H1" s="150" t="s">
        <v>5</v>
      </c>
      <c r="I1" s="150" t="s">
        <v>6</v>
      </c>
    </row>
    <row r="2" spans="1:10" ht="34.5" thickTop="1" x14ac:dyDescent="0.25">
      <c r="A2" s="67">
        <v>1</v>
      </c>
      <c r="B2" s="68" t="s">
        <v>32</v>
      </c>
      <c r="C2" s="135" t="s">
        <v>128</v>
      </c>
      <c r="D2" s="67">
        <v>2</v>
      </c>
      <c r="E2" s="67" t="s">
        <v>9</v>
      </c>
      <c r="F2" s="136"/>
      <c r="G2" s="136"/>
      <c r="H2" s="71">
        <f>ROUND(D2*F2, 0)</f>
        <v>0</v>
      </c>
      <c r="I2" s="71"/>
      <c r="J2" s="69"/>
    </row>
    <row r="3" spans="1:10" x14ac:dyDescent="0.25">
      <c r="A3" s="2"/>
      <c r="B3" s="3"/>
      <c r="C3" s="3" t="s">
        <v>8</v>
      </c>
      <c r="D3" s="4"/>
      <c r="E3" s="3"/>
      <c r="F3" s="5"/>
      <c r="G3" s="5"/>
      <c r="H3" s="5">
        <f>ROUND(SUM(H2:H2),0)</f>
        <v>0</v>
      </c>
      <c r="I3" s="5">
        <f>ROUND(SUM(I2:I2),0)</f>
        <v>0</v>
      </c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</row>
    <row r="5" spans="1:10" x14ac:dyDescent="0.25">
      <c r="A5" s="1"/>
      <c r="B5" s="1"/>
      <c r="D5" s="1"/>
      <c r="E5" s="1"/>
      <c r="F5" s="1"/>
      <c r="G5" s="1"/>
      <c r="H5" s="1"/>
      <c r="I5" s="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pane ySplit="1" topLeftCell="A2" activePane="bottomLeft" state="frozen"/>
      <selection pane="bottomLeft" activeCell="F7" sqref="F7"/>
    </sheetView>
  </sheetViews>
  <sheetFormatPr defaultRowHeight="15" x14ac:dyDescent="0.25"/>
  <cols>
    <col min="1" max="1" width="5.7109375" customWidth="1"/>
    <col min="2" max="2" width="14.7109375" customWidth="1"/>
    <col min="3" max="3" width="36.7109375" customWidth="1"/>
    <col min="4" max="4" width="7.5703125" customWidth="1"/>
    <col min="5" max="5" width="6.7109375" customWidth="1"/>
    <col min="6" max="6" width="12.7109375" customWidth="1"/>
    <col min="7" max="7" width="11.5703125" customWidth="1"/>
    <col min="8" max="8" width="11.42578125" customWidth="1"/>
    <col min="9" max="9" width="12.28515625" customWidth="1"/>
  </cols>
  <sheetData>
    <row r="1" spans="1:10" s="148" customFormat="1" ht="26.25" thickBot="1" x14ac:dyDescent="0.3">
      <c r="A1" s="149" t="s">
        <v>0</v>
      </c>
      <c r="B1" s="149" t="s">
        <v>29</v>
      </c>
      <c r="C1" s="149" t="s">
        <v>30</v>
      </c>
      <c r="D1" s="149" t="s">
        <v>1</v>
      </c>
      <c r="E1" s="149" t="s">
        <v>2</v>
      </c>
      <c r="F1" s="150" t="s">
        <v>3</v>
      </c>
      <c r="G1" s="150" t="s">
        <v>10</v>
      </c>
      <c r="H1" s="150" t="s">
        <v>5</v>
      </c>
      <c r="I1" s="150" t="s">
        <v>6</v>
      </c>
    </row>
    <row r="2" spans="1:10" ht="102" thickTop="1" x14ac:dyDescent="0.25">
      <c r="A2" s="67">
        <v>1</v>
      </c>
      <c r="B2" s="68" t="s">
        <v>33</v>
      </c>
      <c r="C2" s="135" t="s">
        <v>39</v>
      </c>
      <c r="D2" s="139">
        <v>384.66</v>
      </c>
      <c r="E2" s="67" t="s">
        <v>7</v>
      </c>
      <c r="F2" s="136"/>
      <c r="G2" s="136"/>
      <c r="H2" s="71">
        <f>ROUND(D2*F2, 0)</f>
        <v>0</v>
      </c>
      <c r="I2" s="71">
        <f>ROUND(D2*G2, 0)</f>
        <v>0</v>
      </c>
      <c r="J2" s="97"/>
    </row>
    <row r="3" spans="1:10" x14ac:dyDescent="0.25">
      <c r="A3" s="2"/>
      <c r="B3" s="3"/>
      <c r="C3" s="3" t="s">
        <v>8</v>
      </c>
      <c r="D3" s="4"/>
      <c r="E3" s="3"/>
      <c r="F3" s="5"/>
      <c r="G3" s="5"/>
      <c r="H3" s="5">
        <f>ROUND(SUM(H2),0)</f>
        <v>0</v>
      </c>
      <c r="I3" s="5">
        <f>ROUND(SUM(I2),0)</f>
        <v>0</v>
      </c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</row>
    <row r="5" spans="1:10" x14ac:dyDescent="0.25">
      <c r="A5" s="1"/>
      <c r="B5" s="1"/>
      <c r="D5" s="1"/>
      <c r="E5" s="1"/>
      <c r="F5" s="1"/>
      <c r="G5" s="1"/>
      <c r="H5" s="1"/>
      <c r="I5" s="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Normal="100" workbookViewId="0">
      <pane ySplit="1" topLeftCell="A8" activePane="bottomLeft" state="frozen"/>
      <selection pane="bottomLeft" activeCell="G12" sqref="G12"/>
    </sheetView>
  </sheetViews>
  <sheetFormatPr defaultRowHeight="15" x14ac:dyDescent="0.25"/>
  <cols>
    <col min="1" max="1" width="5.7109375" style="69" customWidth="1"/>
    <col min="2" max="2" width="14.7109375" style="69" customWidth="1"/>
    <col min="3" max="3" width="36.7109375" style="69" customWidth="1"/>
    <col min="4" max="4" width="7.5703125" style="69" customWidth="1"/>
    <col min="5" max="5" width="6.7109375" style="69" customWidth="1"/>
    <col min="6" max="6" width="11.28515625" style="69" customWidth="1"/>
    <col min="7" max="7" width="11.5703125" style="69" customWidth="1"/>
    <col min="8" max="8" width="11.42578125" style="69" customWidth="1"/>
    <col min="9" max="9" width="12.28515625" style="69" customWidth="1"/>
    <col min="10" max="10" width="9.140625" style="153"/>
    <col min="11" max="16384" width="9.140625" style="69"/>
  </cols>
  <sheetData>
    <row r="1" spans="1:12" s="159" customFormat="1" ht="26.25" thickBot="1" x14ac:dyDescent="0.3">
      <c r="A1" s="157" t="s">
        <v>0</v>
      </c>
      <c r="B1" s="157" t="s">
        <v>29</v>
      </c>
      <c r="C1" s="157" t="s">
        <v>30</v>
      </c>
      <c r="D1" s="157" t="s">
        <v>1</v>
      </c>
      <c r="E1" s="157" t="s">
        <v>2</v>
      </c>
      <c r="F1" s="152" t="s">
        <v>3</v>
      </c>
      <c r="G1" s="152" t="s">
        <v>4</v>
      </c>
      <c r="H1" s="152" t="s">
        <v>5</v>
      </c>
      <c r="I1" s="152" t="s">
        <v>6</v>
      </c>
      <c r="J1" s="158"/>
    </row>
    <row r="2" spans="1:12" ht="57" thickTop="1" x14ac:dyDescent="0.25">
      <c r="A2" s="67">
        <v>1</v>
      </c>
      <c r="B2" s="68" t="s">
        <v>34</v>
      </c>
      <c r="C2" s="75" t="s">
        <v>35</v>
      </c>
      <c r="D2" s="108">
        <f>(Szigetelés!$D$2+Szigetelés!$D$6)*0.08</f>
        <v>31.656800000000004</v>
      </c>
      <c r="E2" s="131" t="s">
        <v>7</v>
      </c>
      <c r="F2" s="98"/>
      <c r="G2" s="72"/>
      <c r="H2" s="71">
        <f>ROUND(D2*F2, 0)</f>
        <v>0</v>
      </c>
      <c r="I2" s="71">
        <f>ROUND(D2*G2, 0)</f>
        <v>0</v>
      </c>
      <c r="J2" s="134"/>
      <c r="K2" s="105"/>
    </row>
    <row r="3" spans="1:12" x14ac:dyDescent="0.25">
      <c r="A3" s="67"/>
      <c r="B3" s="68"/>
      <c r="C3" s="75" t="s">
        <v>12</v>
      </c>
      <c r="D3" s="108"/>
      <c r="E3" s="131"/>
      <c r="F3" s="101"/>
      <c r="G3" s="101"/>
      <c r="H3" s="71"/>
      <c r="I3" s="71"/>
      <c r="J3" s="134"/>
      <c r="K3" s="105"/>
    </row>
    <row r="4" spans="1:12" ht="78.75" x14ac:dyDescent="0.25">
      <c r="A4" s="67">
        <v>2</v>
      </c>
      <c r="B4" s="109" t="s">
        <v>69</v>
      </c>
      <c r="C4" s="75" t="s">
        <v>68</v>
      </c>
      <c r="D4" s="113">
        <f>Szigetelés!$D$2+Szigetelés!$D$6</f>
        <v>395.71000000000004</v>
      </c>
      <c r="E4" s="131" t="s">
        <v>7</v>
      </c>
      <c r="F4" s="98"/>
      <c r="G4" s="74"/>
      <c r="H4" s="71">
        <f>ROUND(D4*F4, 0)</f>
        <v>0</v>
      </c>
      <c r="I4" s="71">
        <f>ROUND(D4*G4, 0)</f>
        <v>0</v>
      </c>
      <c r="J4" s="133"/>
      <c r="K4" s="105"/>
      <c r="L4" s="154"/>
    </row>
    <row r="5" spans="1:12" x14ac:dyDescent="0.25">
      <c r="A5" s="67"/>
      <c r="B5" s="95"/>
      <c r="C5" s="75" t="s">
        <v>12</v>
      </c>
      <c r="D5" s="93"/>
      <c r="E5" s="131"/>
      <c r="F5" s="98"/>
      <c r="G5" s="74"/>
      <c r="H5" s="71"/>
      <c r="I5" s="71"/>
      <c r="J5" s="134"/>
      <c r="K5" s="105"/>
    </row>
    <row r="6" spans="1:12" ht="56.25" x14ac:dyDescent="0.25">
      <c r="A6" s="67">
        <v>3</v>
      </c>
      <c r="B6" s="109" t="s">
        <v>67</v>
      </c>
      <c r="C6" s="110" t="s">
        <v>66</v>
      </c>
      <c r="D6" s="113">
        <f>D4</f>
        <v>395.71000000000004</v>
      </c>
      <c r="E6" s="131" t="s">
        <v>7</v>
      </c>
      <c r="F6" s="72"/>
      <c r="G6" s="99"/>
      <c r="H6" s="71">
        <f>ROUND(D6*F6, 0)</f>
        <v>0</v>
      </c>
      <c r="I6" s="71">
        <f>ROUND(D6*G6, 0)</f>
        <v>0</v>
      </c>
      <c r="J6" s="133"/>
      <c r="K6" s="105"/>
    </row>
    <row r="7" spans="1:12" x14ac:dyDescent="0.25">
      <c r="A7" s="67"/>
      <c r="B7" s="95"/>
      <c r="C7" s="75" t="s">
        <v>12</v>
      </c>
      <c r="D7" s="93"/>
      <c r="E7" s="131"/>
      <c r="F7" s="72"/>
      <c r="G7" s="99"/>
      <c r="H7" s="71"/>
      <c r="I7" s="71"/>
      <c r="J7" s="134"/>
      <c r="K7" s="105"/>
    </row>
    <row r="8" spans="1:12" ht="67.5" x14ac:dyDescent="0.25">
      <c r="A8" s="67">
        <v>4</v>
      </c>
      <c r="B8" s="111" t="s">
        <v>44</v>
      </c>
      <c r="C8" s="110" t="s">
        <v>70</v>
      </c>
      <c r="D8" s="113">
        <f>D6</f>
        <v>395.71000000000004</v>
      </c>
      <c r="E8" s="93" t="s">
        <v>7</v>
      </c>
      <c r="F8" s="72"/>
      <c r="G8" s="72"/>
      <c r="H8" s="98">
        <f>ROUND(D8*F8, 0)</f>
        <v>0</v>
      </c>
      <c r="I8" s="98">
        <f>ROUND(D8*G8, 0)</f>
        <v>0</v>
      </c>
      <c r="J8" s="133"/>
      <c r="K8" s="105"/>
    </row>
    <row r="9" spans="1:12" x14ac:dyDescent="0.25">
      <c r="A9" s="67"/>
      <c r="B9" s="95"/>
      <c r="C9" s="75" t="s">
        <v>12</v>
      </c>
      <c r="D9" s="93"/>
      <c r="E9" s="131"/>
      <c r="F9" s="72"/>
      <c r="G9" s="102"/>
      <c r="H9" s="71"/>
      <c r="I9" s="71"/>
    </row>
    <row r="10" spans="1:12" ht="112.5" x14ac:dyDescent="0.25">
      <c r="A10" s="67">
        <v>5</v>
      </c>
      <c r="B10" s="109" t="s">
        <v>57</v>
      </c>
      <c r="C10" s="110" t="s">
        <v>59</v>
      </c>
      <c r="D10" s="113">
        <f>Szigetelés!$D$2</f>
        <v>332.47</v>
      </c>
      <c r="E10" s="112" t="s">
        <v>7</v>
      </c>
      <c r="F10" s="72"/>
      <c r="G10" s="74"/>
      <c r="H10" s="98">
        <f>ROUND(D10*F10, 0)</f>
        <v>0</v>
      </c>
      <c r="I10" s="98">
        <f>ROUND(D10*G10, 0)</f>
        <v>0</v>
      </c>
      <c r="J10" s="134"/>
    </row>
    <row r="11" spans="1:12" x14ac:dyDescent="0.25">
      <c r="A11" s="67"/>
      <c r="B11" s="95"/>
      <c r="C11" s="75" t="s">
        <v>12</v>
      </c>
      <c r="D11" s="93"/>
      <c r="E11" s="131"/>
      <c r="F11" s="72"/>
      <c r="G11" s="102"/>
      <c r="H11" s="71"/>
      <c r="I11" s="71"/>
    </row>
    <row r="12" spans="1:12" ht="67.5" x14ac:dyDescent="0.25">
      <c r="A12" s="67">
        <v>6</v>
      </c>
      <c r="B12" s="111" t="s">
        <v>61</v>
      </c>
      <c r="C12" s="110" t="s">
        <v>60</v>
      </c>
      <c r="D12" s="113">
        <f>Szigetelés!$D$6</f>
        <v>63.24</v>
      </c>
      <c r="E12" s="93" t="s">
        <v>7</v>
      </c>
      <c r="F12" s="72"/>
      <c r="G12" s="72"/>
      <c r="H12" s="98">
        <f>ROUND(D12*F12, 0)</f>
        <v>0</v>
      </c>
      <c r="I12" s="98">
        <f>ROUND(D12*G12, 0)</f>
        <v>0</v>
      </c>
      <c r="J12" s="134"/>
    </row>
    <row r="13" spans="1:12" x14ac:dyDescent="0.25">
      <c r="A13" s="67"/>
      <c r="B13" s="111"/>
      <c r="C13" s="75" t="s">
        <v>12</v>
      </c>
      <c r="D13" s="113"/>
      <c r="E13" s="93"/>
      <c r="F13" s="72"/>
      <c r="G13" s="72"/>
      <c r="H13" s="98"/>
      <c r="I13" s="98"/>
      <c r="J13" s="134"/>
    </row>
    <row r="14" spans="1:12" x14ac:dyDescent="0.25">
      <c r="A14" s="114"/>
      <c r="B14" s="115"/>
      <c r="C14" s="115" t="s">
        <v>8</v>
      </c>
      <c r="D14" s="116"/>
      <c r="E14" s="115"/>
      <c r="F14" s="94"/>
      <c r="G14" s="94"/>
      <c r="H14" s="94">
        <f>ROUND(SUM(H2:H13),0)</f>
        <v>0</v>
      </c>
      <c r="I14" s="94">
        <f>ROUND(SUM(I2:I13),0)</f>
        <v>0</v>
      </c>
      <c r="K14" s="155"/>
    </row>
    <row r="15" spans="1:12" x14ac:dyDescent="0.25">
      <c r="A15" s="70"/>
      <c r="B15" s="70"/>
      <c r="C15" s="70"/>
      <c r="D15" s="70"/>
      <c r="E15" s="70"/>
      <c r="F15" s="70"/>
      <c r="G15" s="70"/>
      <c r="H15" s="70"/>
      <c r="I15" s="70"/>
    </row>
    <row r="16" spans="1:12" x14ac:dyDescent="0.25">
      <c r="A16" s="70"/>
      <c r="B16" s="70"/>
      <c r="C16" s="70"/>
      <c r="D16" s="70"/>
      <c r="E16" s="70"/>
      <c r="F16" s="70"/>
      <c r="G16" s="70"/>
      <c r="H16" s="70"/>
      <c r="I16" s="70"/>
    </row>
    <row r="17" spans="1:9" x14ac:dyDescent="0.25">
      <c r="A17" s="70"/>
      <c r="B17" s="70"/>
      <c r="C17" s="70"/>
      <c r="D17" s="70"/>
      <c r="E17" s="70"/>
      <c r="F17" s="70"/>
      <c r="G17" s="70"/>
      <c r="H17" s="70"/>
      <c r="I17" s="70"/>
    </row>
    <row r="18" spans="1:9" x14ac:dyDescent="0.25">
      <c r="A18" s="70"/>
      <c r="B18" s="70"/>
      <c r="C18" s="78"/>
      <c r="D18" s="70"/>
      <c r="E18" s="70"/>
      <c r="F18" s="70"/>
      <c r="G18" s="70"/>
      <c r="H18" s="70"/>
      <c r="I18" s="70"/>
    </row>
    <row r="19" spans="1:9" x14ac:dyDescent="0.25">
      <c r="A19" s="70"/>
      <c r="B19" s="70"/>
      <c r="C19" s="78"/>
      <c r="D19" s="70"/>
      <c r="E19" s="70"/>
      <c r="F19" s="70"/>
      <c r="G19" s="70"/>
      <c r="H19" s="70"/>
      <c r="I19" s="70"/>
    </row>
    <row r="20" spans="1:9" x14ac:dyDescent="0.25">
      <c r="A20" s="70"/>
      <c r="B20" s="70"/>
      <c r="C20" s="70"/>
      <c r="D20" s="70"/>
      <c r="E20" s="70"/>
      <c r="F20" s="70"/>
      <c r="G20" s="70"/>
      <c r="H20" s="70"/>
      <c r="I20" s="70"/>
    </row>
    <row r="21" spans="1:9" x14ac:dyDescent="0.25">
      <c r="A21" s="70"/>
      <c r="B21" s="70"/>
      <c r="C21" s="78"/>
      <c r="D21" s="70"/>
      <c r="E21" s="70"/>
      <c r="F21" s="70"/>
      <c r="G21" s="70"/>
      <c r="H21" s="70"/>
      <c r="I21" s="70"/>
    </row>
    <row r="22" spans="1:9" x14ac:dyDescent="0.25">
      <c r="C22" s="78"/>
    </row>
    <row r="23" spans="1:9" x14ac:dyDescent="0.25">
      <c r="C23" s="78"/>
    </row>
    <row r="24" spans="1:9" x14ac:dyDescent="0.25">
      <c r="C24" s="156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Normal="100" workbookViewId="0">
      <pane ySplit="1" topLeftCell="A2" activePane="bottomLeft" state="frozen"/>
      <selection pane="bottomLeft" activeCell="G8" sqref="G8"/>
    </sheetView>
  </sheetViews>
  <sheetFormatPr defaultRowHeight="15" x14ac:dyDescent="0.25"/>
  <cols>
    <col min="1" max="1" width="5.7109375" style="69" customWidth="1"/>
    <col min="2" max="2" width="14.7109375" style="69" customWidth="1"/>
    <col min="3" max="3" width="36.7109375" style="69" customWidth="1"/>
    <col min="4" max="4" width="7.5703125" style="69" customWidth="1"/>
    <col min="5" max="5" width="6.7109375" style="69" customWidth="1"/>
    <col min="6" max="6" width="12.7109375" style="69" customWidth="1"/>
    <col min="7" max="7" width="11.5703125" style="69" customWidth="1"/>
    <col min="8" max="8" width="11.42578125" style="69" customWidth="1"/>
    <col min="9" max="9" width="12.28515625" style="69" customWidth="1"/>
    <col min="10" max="10" width="9.140625" style="153"/>
    <col min="11" max="16384" width="9.140625" style="69"/>
  </cols>
  <sheetData>
    <row r="1" spans="1:12" s="159" customFormat="1" ht="26.25" thickBot="1" x14ac:dyDescent="0.3">
      <c r="A1" s="157" t="s">
        <v>0</v>
      </c>
      <c r="B1" s="157" t="s">
        <v>29</v>
      </c>
      <c r="C1" s="157" t="s">
        <v>30</v>
      </c>
      <c r="D1" s="157" t="s">
        <v>1</v>
      </c>
      <c r="E1" s="157" t="s">
        <v>2</v>
      </c>
      <c r="F1" s="152" t="s">
        <v>3</v>
      </c>
      <c r="G1" s="152" t="s">
        <v>10</v>
      </c>
      <c r="H1" s="152" t="s">
        <v>5</v>
      </c>
      <c r="I1" s="152" t="s">
        <v>6</v>
      </c>
      <c r="J1" s="158"/>
    </row>
    <row r="2" spans="1:12" ht="34.5" thickTop="1" x14ac:dyDescent="0.25">
      <c r="A2" s="131">
        <v>1</v>
      </c>
      <c r="B2" s="95" t="s">
        <v>36</v>
      </c>
      <c r="C2" s="140" t="s">
        <v>86</v>
      </c>
      <c r="D2" s="113">
        <v>27.65</v>
      </c>
      <c r="E2" s="93" t="s">
        <v>13</v>
      </c>
      <c r="F2" s="98"/>
      <c r="G2" s="74"/>
      <c r="H2" s="71">
        <v>0</v>
      </c>
      <c r="I2" s="71">
        <f t="shared" ref="I2:I4" si="0">ROUND(D2*G2, 0)</f>
        <v>0</v>
      </c>
      <c r="J2" s="134"/>
      <c r="K2" s="105"/>
      <c r="L2" s="160"/>
    </row>
    <row r="3" spans="1:12" x14ac:dyDescent="0.25">
      <c r="A3" s="131"/>
      <c r="B3" s="95"/>
      <c r="C3" s="75"/>
      <c r="D3" s="93"/>
      <c r="E3" s="131"/>
      <c r="F3" s="98"/>
      <c r="G3" s="74"/>
      <c r="H3" s="71"/>
      <c r="I3" s="71"/>
    </row>
    <row r="4" spans="1:12" s="141" customFormat="1" ht="33.75" x14ac:dyDescent="0.25">
      <c r="A4" s="141">
        <v>2</v>
      </c>
      <c r="B4" s="142" t="s">
        <v>37</v>
      </c>
      <c r="C4" s="140" t="s">
        <v>85</v>
      </c>
      <c r="D4" s="143">
        <v>64.12</v>
      </c>
      <c r="E4" s="144" t="s">
        <v>13</v>
      </c>
      <c r="F4" s="98"/>
      <c r="G4" s="161"/>
      <c r="H4" s="71">
        <v>0</v>
      </c>
      <c r="I4" s="71">
        <f t="shared" si="0"/>
        <v>0</v>
      </c>
      <c r="J4" s="162"/>
      <c r="K4" s="163"/>
      <c r="L4" s="163"/>
    </row>
    <row r="5" spans="1:12" x14ac:dyDescent="0.25">
      <c r="A5" s="131"/>
      <c r="B5" s="95"/>
      <c r="C5" s="75"/>
      <c r="D5" s="93"/>
      <c r="E5" s="131"/>
      <c r="F5" s="98"/>
      <c r="G5" s="74"/>
      <c r="H5" s="71"/>
      <c r="I5" s="71"/>
    </row>
    <row r="6" spans="1:12" ht="56.25" x14ac:dyDescent="0.25">
      <c r="A6" s="93">
        <v>3</v>
      </c>
      <c r="B6" s="109" t="s">
        <v>45</v>
      </c>
      <c r="C6" s="75" t="s">
        <v>46</v>
      </c>
      <c r="D6" s="93">
        <v>32.06</v>
      </c>
      <c r="E6" s="93" t="s">
        <v>13</v>
      </c>
      <c r="F6" s="98"/>
      <c r="G6" s="74"/>
      <c r="H6" s="71">
        <f>ROUND(D6*F6, 0)</f>
        <v>0</v>
      </c>
      <c r="I6" s="71">
        <f>ROUND(D6*G6, 0)</f>
        <v>0</v>
      </c>
      <c r="J6" s="134"/>
      <c r="K6" s="105"/>
      <c r="L6" s="105"/>
    </row>
    <row r="7" spans="1:12" x14ac:dyDescent="0.25">
      <c r="A7" s="93"/>
      <c r="B7" s="95"/>
      <c r="C7" s="75" t="s">
        <v>12</v>
      </c>
      <c r="D7" s="93"/>
      <c r="E7" s="93"/>
      <c r="F7" s="98"/>
      <c r="G7" s="74"/>
      <c r="H7" s="71"/>
      <c r="I7" s="71"/>
    </row>
    <row r="8" spans="1:12" ht="67.5" x14ac:dyDescent="0.25">
      <c r="A8" s="131">
        <v>4</v>
      </c>
      <c r="B8" s="109" t="s">
        <v>38</v>
      </c>
      <c r="C8" s="75" t="s">
        <v>134</v>
      </c>
      <c r="D8" s="113">
        <f>D2</f>
        <v>27.65</v>
      </c>
      <c r="E8" s="131" t="s">
        <v>13</v>
      </c>
      <c r="F8" s="98"/>
      <c r="G8" s="74"/>
      <c r="H8" s="71">
        <f>ROUND(D8*F8, 0)</f>
        <v>0</v>
      </c>
      <c r="I8" s="71">
        <f>ROUND(D8*G8, 0)</f>
        <v>0</v>
      </c>
    </row>
    <row r="9" spans="1:12" x14ac:dyDescent="0.25">
      <c r="A9" s="131"/>
      <c r="B9" s="95"/>
      <c r="C9" s="75" t="s">
        <v>12</v>
      </c>
      <c r="D9" s="131"/>
      <c r="E9" s="131"/>
      <c r="F9" s="98"/>
      <c r="G9" s="74"/>
      <c r="H9" s="71"/>
      <c r="I9" s="71"/>
    </row>
    <row r="10" spans="1:12" x14ac:dyDescent="0.25">
      <c r="A10" s="114"/>
      <c r="B10" s="115"/>
      <c r="C10" s="115" t="s">
        <v>8</v>
      </c>
      <c r="D10" s="116"/>
      <c r="E10" s="115"/>
      <c r="F10" s="94"/>
      <c r="G10" s="94"/>
      <c r="H10" s="94">
        <f>ROUND(SUM(H2:H9),0)</f>
        <v>0</v>
      </c>
      <c r="I10" s="94">
        <f>ROUND(SUM(I2:I9),0)</f>
        <v>0</v>
      </c>
    </row>
    <row r="11" spans="1:12" x14ac:dyDescent="0.25">
      <c r="A11" s="70"/>
      <c r="B11" s="70"/>
      <c r="C11" s="70"/>
      <c r="D11" s="70"/>
      <c r="E11" s="70"/>
      <c r="F11" s="70"/>
      <c r="G11" s="70"/>
      <c r="H11" s="70"/>
      <c r="I11" s="70"/>
    </row>
    <row r="12" spans="1:12" x14ac:dyDescent="0.25">
      <c r="A12" s="70"/>
      <c r="B12" s="70"/>
      <c r="D12" s="70"/>
      <c r="E12" s="70"/>
      <c r="F12" s="70"/>
      <c r="G12" s="70"/>
      <c r="H12" s="70"/>
      <c r="I12" s="70"/>
    </row>
    <row r="13" spans="1:12" x14ac:dyDescent="0.25">
      <c r="A13" s="70"/>
      <c r="B13" s="70"/>
      <c r="C13" s="70"/>
      <c r="D13" s="70"/>
      <c r="E13" s="70"/>
      <c r="F13" s="70"/>
      <c r="G13" s="70"/>
      <c r="H13" s="70"/>
      <c r="I13" s="70"/>
    </row>
    <row r="14" spans="1:12" x14ac:dyDescent="0.25">
      <c r="A14" s="70"/>
      <c r="B14" s="70"/>
      <c r="C14" s="164"/>
      <c r="D14" s="70"/>
      <c r="E14" s="70"/>
      <c r="F14" s="70"/>
      <c r="G14" s="70"/>
      <c r="H14" s="70"/>
      <c r="I14" s="70"/>
    </row>
    <row r="15" spans="1:12" x14ac:dyDescent="0.25">
      <c r="A15" s="70"/>
      <c r="B15" s="70"/>
      <c r="C15" s="70"/>
      <c r="D15" s="70"/>
      <c r="E15" s="70"/>
      <c r="F15" s="70"/>
      <c r="G15" s="70"/>
      <c r="H15" s="70"/>
      <c r="I15" s="70"/>
    </row>
    <row r="16" spans="1:12" x14ac:dyDescent="0.25">
      <c r="A16" s="70"/>
      <c r="B16" s="70"/>
      <c r="C16" s="70"/>
      <c r="D16" s="70"/>
      <c r="E16" s="70"/>
      <c r="F16" s="70"/>
      <c r="G16" s="70"/>
      <c r="H16" s="70"/>
      <c r="I16" s="70"/>
    </row>
    <row r="17" spans="1:9" x14ac:dyDescent="0.25">
      <c r="A17" s="70"/>
      <c r="B17" s="70"/>
      <c r="C17" s="70"/>
      <c r="D17" s="70"/>
      <c r="E17" s="70"/>
      <c r="F17" s="70"/>
      <c r="G17" s="70"/>
      <c r="H17" s="70"/>
      <c r="I17" s="70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zoomScaleNormal="100" workbookViewId="0">
      <pane ySplit="1" topLeftCell="A34" activePane="bottomLeft" state="frozen"/>
      <selection pane="bottomLeft" activeCell="G40" sqref="G40"/>
    </sheetView>
  </sheetViews>
  <sheetFormatPr defaultRowHeight="15" x14ac:dyDescent="0.25"/>
  <cols>
    <col min="1" max="1" width="5.7109375" style="69" customWidth="1"/>
    <col min="2" max="2" width="14.7109375" style="146" customWidth="1"/>
    <col min="3" max="3" width="36.7109375" style="69" customWidth="1"/>
    <col min="4" max="4" width="7.5703125" style="69" customWidth="1"/>
    <col min="5" max="5" width="6.7109375" style="69" customWidth="1"/>
    <col min="6" max="6" width="12.7109375" style="69" customWidth="1"/>
    <col min="7" max="7" width="11.5703125" style="69" customWidth="1"/>
    <col min="8" max="8" width="12.7109375" style="69" customWidth="1"/>
    <col min="9" max="9" width="12.28515625" style="69" customWidth="1"/>
    <col min="10" max="13" width="9.140625" style="69"/>
    <col min="14" max="14" width="9.140625" style="69" customWidth="1"/>
    <col min="15" max="15" width="13.7109375" style="69" bestFit="1" customWidth="1"/>
    <col min="16" max="16" width="9.140625" style="69"/>
    <col min="17" max="17" width="10" style="69" bestFit="1" customWidth="1"/>
    <col min="18" max="16384" width="9.140625" style="69"/>
  </cols>
  <sheetData>
    <row r="1" spans="1:14" s="159" customFormat="1" ht="26.25" thickBot="1" x14ac:dyDescent="0.3">
      <c r="A1" s="157" t="s">
        <v>0</v>
      </c>
      <c r="B1" s="165" t="s">
        <v>29</v>
      </c>
      <c r="C1" s="157" t="s">
        <v>30</v>
      </c>
      <c r="D1" s="157" t="s">
        <v>1</v>
      </c>
      <c r="E1" s="157" t="s">
        <v>2</v>
      </c>
      <c r="F1" s="152" t="s">
        <v>3</v>
      </c>
      <c r="G1" s="152" t="s">
        <v>10</v>
      </c>
      <c r="H1" s="152" t="s">
        <v>5</v>
      </c>
      <c r="I1" s="152" t="s">
        <v>6</v>
      </c>
    </row>
    <row r="2" spans="1:14" ht="45.75" thickTop="1" x14ac:dyDescent="0.25">
      <c r="A2" s="67">
        <v>1</v>
      </c>
      <c r="B2" s="145" t="s">
        <v>49</v>
      </c>
      <c r="C2" s="110" t="s">
        <v>58</v>
      </c>
      <c r="D2" s="113">
        <v>79.97</v>
      </c>
      <c r="E2" s="139" t="s">
        <v>7</v>
      </c>
      <c r="F2" s="147"/>
      <c r="G2" s="147"/>
      <c r="H2" s="146"/>
      <c r="I2" s="98">
        <f>ROUND(D2*G2, 0)</f>
        <v>0</v>
      </c>
      <c r="J2" s="96"/>
      <c r="M2" s="127"/>
      <c r="N2" s="127"/>
    </row>
    <row r="3" spans="1:14" x14ac:dyDescent="0.25">
      <c r="A3" s="131"/>
      <c r="B3" s="111"/>
      <c r="C3" s="75"/>
      <c r="D3" s="93"/>
      <c r="E3" s="93"/>
      <c r="F3" s="98"/>
      <c r="G3" s="72"/>
      <c r="H3" s="98"/>
      <c r="I3" s="98"/>
      <c r="M3" s="127"/>
      <c r="N3" s="127"/>
    </row>
    <row r="4" spans="1:14" ht="112.5" x14ac:dyDescent="0.25">
      <c r="A4" s="131">
        <v>2</v>
      </c>
      <c r="B4" s="111" t="s">
        <v>97</v>
      </c>
      <c r="C4" s="110" t="s">
        <v>98</v>
      </c>
      <c r="D4" s="93">
        <v>9</v>
      </c>
      <c r="E4" s="93" t="s">
        <v>9</v>
      </c>
      <c r="F4" s="98"/>
      <c r="G4" s="72"/>
      <c r="H4" s="98">
        <f>ROUND($D4*$F4, 0)</f>
        <v>0</v>
      </c>
      <c r="I4" s="98">
        <f>ROUND($D4*$G4, 0)</f>
        <v>0</v>
      </c>
      <c r="M4" s="127"/>
      <c r="N4" s="127"/>
    </row>
    <row r="5" spans="1:14" x14ac:dyDescent="0.25">
      <c r="A5" s="131"/>
      <c r="B5" s="111"/>
      <c r="C5" s="75" t="s">
        <v>12</v>
      </c>
      <c r="D5" s="93"/>
      <c r="E5" s="93"/>
      <c r="F5" s="98"/>
      <c r="G5" s="72"/>
      <c r="H5" s="98"/>
      <c r="I5" s="98"/>
      <c r="M5" s="127"/>
      <c r="N5" s="127"/>
    </row>
    <row r="6" spans="1:14" ht="112.5" x14ac:dyDescent="0.25">
      <c r="A6" s="131">
        <v>3</v>
      </c>
      <c r="B6" s="111" t="s">
        <v>80</v>
      </c>
      <c r="C6" s="110" t="s">
        <v>99</v>
      </c>
      <c r="D6" s="93">
        <v>1</v>
      </c>
      <c r="E6" s="93" t="s">
        <v>9</v>
      </c>
      <c r="F6" s="98"/>
      <c r="G6" s="72"/>
      <c r="H6" s="98">
        <f>ROUND($D6*$F6, 0)</f>
        <v>0</v>
      </c>
      <c r="I6" s="98">
        <f>ROUND($D6*$G6, 0)</f>
        <v>0</v>
      </c>
      <c r="M6" s="127"/>
      <c r="N6" s="127"/>
    </row>
    <row r="7" spans="1:14" x14ac:dyDescent="0.25">
      <c r="A7" s="131"/>
      <c r="B7" s="111"/>
      <c r="C7" s="75" t="s">
        <v>12</v>
      </c>
      <c r="D7" s="93"/>
      <c r="E7" s="93"/>
      <c r="F7" s="98"/>
      <c r="G7" s="72"/>
      <c r="H7" s="98"/>
      <c r="I7" s="98"/>
      <c r="M7" s="127"/>
      <c r="N7" s="127"/>
    </row>
    <row r="8" spans="1:14" ht="112.5" x14ac:dyDescent="0.25">
      <c r="A8" s="131">
        <v>4</v>
      </c>
      <c r="B8" s="111" t="s">
        <v>100</v>
      </c>
      <c r="C8" s="110" t="s">
        <v>101</v>
      </c>
      <c r="D8" s="93">
        <v>2</v>
      </c>
      <c r="E8" s="93" t="s">
        <v>9</v>
      </c>
      <c r="F8" s="98"/>
      <c r="G8" s="72"/>
      <c r="H8" s="98">
        <f>ROUND($D8*$F8, 0)</f>
        <v>0</v>
      </c>
      <c r="I8" s="98">
        <f>ROUND($D8*$G8, 0)</f>
        <v>0</v>
      </c>
      <c r="M8" s="127"/>
      <c r="N8" s="127"/>
    </row>
    <row r="9" spans="1:14" x14ac:dyDescent="0.25">
      <c r="A9" s="131"/>
      <c r="B9" s="111"/>
      <c r="C9" s="75" t="s">
        <v>12</v>
      </c>
      <c r="D9" s="93"/>
      <c r="E9" s="93"/>
      <c r="F9" s="98"/>
      <c r="G9" s="72"/>
      <c r="H9" s="98"/>
      <c r="I9" s="98"/>
      <c r="M9" s="127"/>
      <c r="N9" s="127"/>
    </row>
    <row r="10" spans="1:14" ht="112.5" x14ac:dyDescent="0.25">
      <c r="A10" s="131">
        <v>5</v>
      </c>
      <c r="B10" s="111" t="s">
        <v>79</v>
      </c>
      <c r="C10" s="110" t="s">
        <v>102</v>
      </c>
      <c r="D10" s="93">
        <v>1</v>
      </c>
      <c r="E10" s="93" t="s">
        <v>9</v>
      </c>
      <c r="F10" s="98"/>
      <c r="G10" s="72"/>
      <c r="H10" s="98">
        <f t="shared" ref="H10:H14" si="0">ROUND($D10*$F10, 0)</f>
        <v>0</v>
      </c>
      <c r="I10" s="98">
        <f t="shared" ref="I10:I14" si="1">ROUND($D10*$G10, 0)</f>
        <v>0</v>
      </c>
      <c r="M10" s="127"/>
      <c r="N10" s="127"/>
    </row>
    <row r="11" spans="1:14" x14ac:dyDescent="0.25">
      <c r="A11" s="131"/>
      <c r="B11" s="111"/>
      <c r="C11" s="75" t="s">
        <v>12</v>
      </c>
      <c r="D11" s="93"/>
      <c r="E11" s="93"/>
      <c r="F11" s="98"/>
      <c r="G11" s="72"/>
      <c r="H11" s="98"/>
      <c r="I11" s="98"/>
      <c r="M11" s="127"/>
      <c r="N11" s="127"/>
    </row>
    <row r="12" spans="1:14" ht="112.5" x14ac:dyDescent="0.25">
      <c r="A12" s="131">
        <v>6</v>
      </c>
      <c r="B12" s="111" t="s">
        <v>103</v>
      </c>
      <c r="C12" s="110" t="s">
        <v>104</v>
      </c>
      <c r="D12" s="93">
        <v>2</v>
      </c>
      <c r="E12" s="93" t="s">
        <v>9</v>
      </c>
      <c r="F12" s="98"/>
      <c r="G12" s="72"/>
      <c r="H12" s="98">
        <f t="shared" si="0"/>
        <v>0</v>
      </c>
      <c r="I12" s="98">
        <f t="shared" si="1"/>
        <v>0</v>
      </c>
      <c r="M12" s="127"/>
      <c r="N12" s="127"/>
    </row>
    <row r="13" spans="1:14" ht="16.5" customHeight="1" x14ac:dyDescent="0.25">
      <c r="A13" s="131"/>
      <c r="B13" s="111"/>
      <c r="C13" s="75" t="s">
        <v>12</v>
      </c>
      <c r="D13" s="117"/>
      <c r="E13" s="93"/>
      <c r="F13" s="98"/>
      <c r="G13" s="100"/>
      <c r="H13" s="98"/>
      <c r="I13" s="98"/>
      <c r="J13" s="57"/>
      <c r="M13" s="127"/>
      <c r="N13" s="127"/>
    </row>
    <row r="14" spans="1:14" ht="112.5" x14ac:dyDescent="0.25">
      <c r="A14" s="131">
        <v>7</v>
      </c>
      <c r="B14" s="111" t="s">
        <v>103</v>
      </c>
      <c r="C14" s="110" t="s">
        <v>105</v>
      </c>
      <c r="D14" s="93">
        <v>1</v>
      </c>
      <c r="E14" s="93" t="s">
        <v>9</v>
      </c>
      <c r="F14" s="98"/>
      <c r="G14" s="72"/>
      <c r="H14" s="98">
        <f t="shared" si="0"/>
        <v>0</v>
      </c>
      <c r="I14" s="98">
        <f t="shared" si="1"/>
        <v>0</v>
      </c>
      <c r="M14" s="127"/>
      <c r="N14" s="127"/>
    </row>
    <row r="15" spans="1:14" ht="16.5" customHeight="1" x14ac:dyDescent="0.25">
      <c r="A15" s="131"/>
      <c r="B15" s="111"/>
      <c r="C15" s="75" t="s">
        <v>12</v>
      </c>
      <c r="D15" s="117"/>
      <c r="E15" s="93"/>
      <c r="F15" s="98"/>
      <c r="G15" s="100"/>
      <c r="H15" s="98"/>
      <c r="I15" s="98"/>
      <c r="J15" s="57"/>
      <c r="M15" s="127"/>
      <c r="N15" s="127"/>
    </row>
    <row r="16" spans="1:14" ht="112.5" x14ac:dyDescent="0.25">
      <c r="A16" s="131">
        <v>8</v>
      </c>
      <c r="B16" s="111" t="s">
        <v>103</v>
      </c>
      <c r="C16" s="110" t="s">
        <v>106</v>
      </c>
      <c r="D16" s="93">
        <v>1</v>
      </c>
      <c r="E16" s="93" t="s">
        <v>9</v>
      </c>
      <c r="F16" s="98"/>
      <c r="G16" s="72"/>
      <c r="H16" s="98">
        <f>ROUND($D16*$F16, 0)</f>
        <v>0</v>
      </c>
      <c r="I16" s="98">
        <f>ROUND($D16*$G16, 0)</f>
        <v>0</v>
      </c>
      <c r="M16" s="127"/>
      <c r="N16" s="127"/>
    </row>
    <row r="17" spans="1:14" ht="16.5" customHeight="1" x14ac:dyDescent="0.25">
      <c r="A17" s="131"/>
      <c r="B17" s="111"/>
      <c r="C17" s="75" t="s">
        <v>12</v>
      </c>
      <c r="D17" s="117"/>
      <c r="E17" s="93"/>
      <c r="F17" s="98"/>
      <c r="G17" s="100"/>
      <c r="H17" s="98"/>
      <c r="I17" s="98"/>
      <c r="J17" s="57"/>
      <c r="M17" s="127"/>
      <c r="N17" s="127"/>
    </row>
    <row r="18" spans="1:14" ht="112.5" x14ac:dyDescent="0.25">
      <c r="A18" s="131">
        <v>9</v>
      </c>
      <c r="B18" s="111" t="s">
        <v>103</v>
      </c>
      <c r="C18" s="75" t="s">
        <v>107</v>
      </c>
      <c r="D18" s="93">
        <v>1</v>
      </c>
      <c r="E18" s="93" t="s">
        <v>9</v>
      </c>
      <c r="F18" s="98"/>
      <c r="G18" s="72"/>
      <c r="H18" s="98">
        <f>ROUND($D18*$F18, 0)</f>
        <v>0</v>
      </c>
      <c r="I18" s="98">
        <f>ROUND($D18*$G18, 0)</f>
        <v>0</v>
      </c>
      <c r="M18" s="127"/>
      <c r="N18" s="127"/>
    </row>
    <row r="19" spans="1:14" ht="16.5" customHeight="1" x14ac:dyDescent="0.25">
      <c r="A19" s="131"/>
      <c r="B19" s="111"/>
      <c r="C19" s="75" t="s">
        <v>12</v>
      </c>
      <c r="D19" s="117"/>
      <c r="E19" s="93"/>
      <c r="F19" s="98"/>
      <c r="G19" s="100"/>
      <c r="H19" s="98"/>
      <c r="I19" s="98"/>
      <c r="J19" s="57"/>
      <c r="M19" s="127"/>
      <c r="N19" s="127"/>
    </row>
    <row r="20" spans="1:14" ht="112.5" x14ac:dyDescent="0.25">
      <c r="A20" s="131">
        <v>10</v>
      </c>
      <c r="B20" s="111" t="s">
        <v>79</v>
      </c>
      <c r="C20" s="110" t="s">
        <v>108</v>
      </c>
      <c r="D20" s="93">
        <v>1</v>
      </c>
      <c r="E20" s="93" t="s">
        <v>9</v>
      </c>
      <c r="F20" s="98"/>
      <c r="G20" s="72"/>
      <c r="H20" s="98">
        <f>ROUND($D20*$F20, 0)</f>
        <v>0</v>
      </c>
      <c r="I20" s="98">
        <f>ROUND($D20*$G20, 0)</f>
        <v>0</v>
      </c>
      <c r="M20" s="127"/>
      <c r="N20" s="127"/>
    </row>
    <row r="21" spans="1:14" ht="16.5" customHeight="1" x14ac:dyDescent="0.25">
      <c r="A21" s="131"/>
      <c r="B21" s="111"/>
      <c r="C21" s="75" t="s">
        <v>12</v>
      </c>
      <c r="D21" s="117"/>
      <c r="E21" s="93"/>
      <c r="F21" s="98"/>
      <c r="G21" s="100"/>
      <c r="H21" s="98"/>
      <c r="I21" s="98"/>
      <c r="J21" s="57"/>
      <c r="M21" s="127"/>
      <c r="N21" s="127"/>
    </row>
    <row r="22" spans="1:14" ht="112.5" x14ac:dyDescent="0.25">
      <c r="A22" s="131">
        <v>11</v>
      </c>
      <c r="B22" s="111" t="s">
        <v>109</v>
      </c>
      <c r="C22" s="110" t="s">
        <v>110</v>
      </c>
      <c r="D22" s="93">
        <v>1</v>
      </c>
      <c r="E22" s="93" t="s">
        <v>9</v>
      </c>
      <c r="F22" s="98"/>
      <c r="G22" s="72"/>
      <c r="H22" s="98">
        <f>ROUND($D22*$F22, 0)</f>
        <v>0</v>
      </c>
      <c r="I22" s="98">
        <f>ROUND($D22*$G22, 0)</f>
        <v>0</v>
      </c>
      <c r="M22" s="127"/>
      <c r="N22" s="127"/>
    </row>
    <row r="23" spans="1:14" ht="16.5" customHeight="1" x14ac:dyDescent="0.25">
      <c r="A23" s="131"/>
      <c r="B23" s="111"/>
      <c r="C23" s="75" t="s">
        <v>12</v>
      </c>
      <c r="D23" s="117"/>
      <c r="E23" s="93"/>
      <c r="F23" s="98"/>
      <c r="G23" s="100"/>
      <c r="H23" s="98"/>
      <c r="I23" s="98"/>
      <c r="J23" s="57"/>
      <c r="M23" s="127"/>
      <c r="N23" s="127"/>
    </row>
    <row r="24" spans="1:14" ht="112.5" x14ac:dyDescent="0.25">
      <c r="A24" s="131">
        <v>12</v>
      </c>
      <c r="B24" s="111" t="s">
        <v>109</v>
      </c>
      <c r="C24" s="110" t="s">
        <v>111</v>
      </c>
      <c r="D24" s="93">
        <v>3</v>
      </c>
      <c r="E24" s="93" t="s">
        <v>9</v>
      </c>
      <c r="F24" s="98"/>
      <c r="G24" s="72"/>
      <c r="H24" s="98">
        <f>ROUND($D24*$F24, 0)</f>
        <v>0</v>
      </c>
      <c r="I24" s="98">
        <f>ROUND($D24*$G24, 0)</f>
        <v>0</v>
      </c>
      <c r="M24" s="127"/>
      <c r="N24" s="127"/>
    </row>
    <row r="25" spans="1:14" ht="16.5" customHeight="1" x14ac:dyDescent="0.25">
      <c r="A25" s="131"/>
      <c r="B25" s="111"/>
      <c r="C25" s="75" t="s">
        <v>12</v>
      </c>
      <c r="D25" s="117"/>
      <c r="E25" s="93"/>
      <c r="F25" s="98"/>
      <c r="G25" s="100"/>
      <c r="H25" s="98"/>
      <c r="I25" s="98"/>
      <c r="J25" s="57"/>
      <c r="M25" s="127"/>
      <c r="N25" s="127"/>
    </row>
    <row r="26" spans="1:14" ht="112.5" x14ac:dyDescent="0.25">
      <c r="A26" s="131">
        <v>13</v>
      </c>
      <c r="B26" s="111" t="s">
        <v>112</v>
      </c>
      <c r="C26" s="75" t="s">
        <v>115</v>
      </c>
      <c r="D26" s="93">
        <v>1</v>
      </c>
      <c r="E26" s="93" t="s">
        <v>9</v>
      </c>
      <c r="F26" s="98"/>
      <c r="G26" s="72"/>
      <c r="H26" s="98">
        <f>ROUND($D26*$F26, 0)</f>
        <v>0</v>
      </c>
      <c r="I26" s="98">
        <f>ROUND($D26*$G26, 0)</f>
        <v>0</v>
      </c>
      <c r="M26" s="127"/>
      <c r="N26" s="127"/>
    </row>
    <row r="27" spans="1:14" ht="16.5" customHeight="1" x14ac:dyDescent="0.25">
      <c r="A27" s="131"/>
      <c r="B27" s="111"/>
      <c r="C27" s="75" t="s">
        <v>12</v>
      </c>
      <c r="D27" s="117"/>
      <c r="E27" s="93"/>
      <c r="F27" s="98"/>
      <c r="G27" s="100"/>
      <c r="H27" s="98"/>
      <c r="I27" s="98"/>
      <c r="J27" s="57"/>
      <c r="M27" s="127"/>
      <c r="N27" s="127"/>
    </row>
    <row r="28" spans="1:14" ht="101.25" x14ac:dyDescent="0.25">
      <c r="A28" s="131">
        <v>14</v>
      </c>
      <c r="B28" s="111" t="s">
        <v>113</v>
      </c>
      <c r="C28" s="75" t="s">
        <v>114</v>
      </c>
      <c r="D28" s="93">
        <v>1</v>
      </c>
      <c r="E28" s="93" t="s">
        <v>9</v>
      </c>
      <c r="F28" s="98"/>
      <c r="G28" s="72"/>
      <c r="H28" s="98">
        <f>ROUND($D28*$F28, 0)</f>
        <v>0</v>
      </c>
      <c r="I28" s="98">
        <f>ROUND($D28*$G28, 0)</f>
        <v>0</v>
      </c>
      <c r="M28" s="127"/>
      <c r="N28" s="127"/>
    </row>
    <row r="29" spans="1:14" ht="16.5" customHeight="1" x14ac:dyDescent="0.25">
      <c r="A29" s="131"/>
      <c r="B29" s="111"/>
      <c r="C29" s="75" t="s">
        <v>12</v>
      </c>
      <c r="D29" s="117"/>
      <c r="E29" s="93"/>
      <c r="F29" s="98"/>
      <c r="G29" s="100"/>
      <c r="H29" s="98"/>
      <c r="I29" s="98"/>
      <c r="J29" s="57"/>
      <c r="M29" s="127"/>
      <c r="N29" s="127"/>
    </row>
    <row r="30" spans="1:14" ht="101.25" x14ac:dyDescent="0.25">
      <c r="A30" s="131">
        <v>15</v>
      </c>
      <c r="B30" s="111" t="s">
        <v>116</v>
      </c>
      <c r="C30" s="110" t="s">
        <v>117</v>
      </c>
      <c r="D30" s="93">
        <v>1</v>
      </c>
      <c r="E30" s="93" t="s">
        <v>9</v>
      </c>
      <c r="F30" s="98"/>
      <c r="G30" s="72"/>
      <c r="H30" s="98">
        <f>ROUND($D30*$F30, 0)</f>
        <v>0</v>
      </c>
      <c r="I30" s="98">
        <f>ROUND($D30*$G30, 0)</f>
        <v>0</v>
      </c>
      <c r="M30" s="127"/>
      <c r="N30" s="127"/>
    </row>
    <row r="31" spans="1:14" ht="16.5" customHeight="1" x14ac:dyDescent="0.25">
      <c r="A31" s="131"/>
      <c r="B31" s="111"/>
      <c r="C31" s="75" t="s">
        <v>12</v>
      </c>
      <c r="D31" s="117"/>
      <c r="E31" s="93"/>
      <c r="F31" s="98"/>
      <c r="G31" s="100"/>
      <c r="H31" s="98"/>
      <c r="I31" s="98"/>
      <c r="J31" s="57"/>
      <c r="M31" s="127"/>
      <c r="N31" s="127"/>
    </row>
    <row r="32" spans="1:14" ht="101.25" x14ac:dyDescent="0.25">
      <c r="A32" s="131">
        <v>16</v>
      </c>
      <c r="B32" s="111" t="s">
        <v>118</v>
      </c>
      <c r="C32" s="110" t="s">
        <v>119</v>
      </c>
      <c r="D32" s="93">
        <v>1</v>
      </c>
      <c r="E32" s="93" t="s">
        <v>9</v>
      </c>
      <c r="F32" s="98"/>
      <c r="G32" s="72"/>
      <c r="H32" s="98">
        <f>ROUND($D32*$F32, 0)</f>
        <v>0</v>
      </c>
      <c r="I32" s="98">
        <f>ROUND($D32*$G32, 0)</f>
        <v>0</v>
      </c>
      <c r="M32" s="127"/>
      <c r="N32" s="127"/>
    </row>
    <row r="33" spans="1:17" ht="16.5" customHeight="1" x14ac:dyDescent="0.25">
      <c r="A33" s="131"/>
      <c r="B33" s="111"/>
      <c r="C33" s="75" t="s">
        <v>12</v>
      </c>
      <c r="D33" s="117"/>
      <c r="E33" s="93"/>
      <c r="F33" s="98"/>
      <c r="G33" s="100"/>
      <c r="H33" s="98"/>
      <c r="I33" s="98"/>
      <c r="J33" s="57"/>
      <c r="M33" s="127"/>
      <c r="N33" s="127"/>
    </row>
    <row r="34" spans="1:17" ht="101.25" x14ac:dyDescent="0.25">
      <c r="A34" s="131">
        <v>17</v>
      </c>
      <c r="B34" s="111" t="s">
        <v>121</v>
      </c>
      <c r="C34" s="110" t="s">
        <v>120</v>
      </c>
      <c r="D34" s="93">
        <v>4</v>
      </c>
      <c r="E34" s="93" t="s">
        <v>9</v>
      </c>
      <c r="F34" s="98"/>
      <c r="G34" s="72"/>
      <c r="H34" s="98">
        <f>ROUND($D34*$F34, 0)</f>
        <v>0</v>
      </c>
      <c r="I34" s="98">
        <f>ROUND($D34*$G34, 0)</f>
        <v>0</v>
      </c>
      <c r="M34" s="127"/>
      <c r="N34" s="127"/>
    </row>
    <row r="35" spans="1:17" ht="16.5" customHeight="1" x14ac:dyDescent="0.25">
      <c r="A35" s="131"/>
      <c r="B35" s="111"/>
      <c r="C35" s="75" t="s">
        <v>12</v>
      </c>
      <c r="D35" s="117"/>
      <c r="E35" s="93"/>
      <c r="F35" s="98"/>
      <c r="G35" s="100"/>
      <c r="H35" s="98"/>
      <c r="I35" s="98"/>
      <c r="J35" s="57"/>
      <c r="M35" s="127"/>
      <c r="N35" s="127"/>
    </row>
    <row r="36" spans="1:17" ht="101.25" x14ac:dyDescent="0.25">
      <c r="A36" s="131">
        <v>18</v>
      </c>
      <c r="B36" s="111" t="s">
        <v>122</v>
      </c>
      <c r="C36" s="110" t="s">
        <v>123</v>
      </c>
      <c r="D36" s="93">
        <v>1</v>
      </c>
      <c r="E36" s="93" t="s">
        <v>9</v>
      </c>
      <c r="F36" s="98"/>
      <c r="G36" s="72"/>
      <c r="H36" s="98">
        <f>ROUND($D36*$F36, 0)</f>
        <v>0</v>
      </c>
      <c r="I36" s="98">
        <f>ROUND($D36*$G36, 0)</f>
        <v>0</v>
      </c>
      <c r="M36" s="127"/>
      <c r="N36" s="127"/>
    </row>
    <row r="37" spans="1:17" ht="16.5" customHeight="1" x14ac:dyDescent="0.25">
      <c r="A37" s="131"/>
      <c r="B37" s="111"/>
      <c r="C37" s="75" t="s">
        <v>12</v>
      </c>
      <c r="D37" s="117"/>
      <c r="E37" s="93"/>
      <c r="F37" s="98"/>
      <c r="G37" s="100"/>
      <c r="H37" s="98"/>
      <c r="I37" s="98"/>
      <c r="J37" s="57"/>
      <c r="M37" s="127"/>
      <c r="N37" s="127"/>
    </row>
    <row r="38" spans="1:17" ht="25.5" x14ac:dyDescent="0.25">
      <c r="A38" s="121">
        <v>19</v>
      </c>
      <c r="B38" s="111" t="s">
        <v>50</v>
      </c>
      <c r="C38" s="75" t="s">
        <v>62</v>
      </c>
      <c r="D38" s="93">
        <v>32.06</v>
      </c>
      <c r="E38" s="93" t="s">
        <v>13</v>
      </c>
      <c r="F38" s="98"/>
      <c r="G38" s="72"/>
      <c r="H38" s="98">
        <f>ROUND(D38*F38, 0)</f>
        <v>0</v>
      </c>
      <c r="I38" s="98">
        <f>ROUND(D38*G38, 0)</f>
        <v>0</v>
      </c>
      <c r="J38" s="105"/>
      <c r="K38" s="105"/>
      <c r="L38" s="105"/>
      <c r="M38" s="127"/>
      <c r="N38" s="127"/>
    </row>
    <row r="39" spans="1:17" x14ac:dyDescent="0.25">
      <c r="A39" s="121"/>
      <c r="B39" s="111"/>
      <c r="C39" s="75" t="s">
        <v>12</v>
      </c>
      <c r="D39" s="93"/>
      <c r="E39" s="93"/>
      <c r="F39" s="72"/>
      <c r="G39" s="72"/>
      <c r="H39" s="98"/>
      <c r="I39" s="98"/>
      <c r="J39" s="105"/>
      <c r="K39" s="105"/>
      <c r="M39" s="127"/>
      <c r="N39" s="127"/>
    </row>
    <row r="40" spans="1:17" ht="90" x14ac:dyDescent="0.25">
      <c r="A40" s="121">
        <v>20</v>
      </c>
      <c r="B40" s="111" t="s">
        <v>124</v>
      </c>
      <c r="C40" s="75" t="s">
        <v>125</v>
      </c>
      <c r="D40" s="93">
        <f>Szigetelés!D16*0.3</f>
        <v>124.12799999999999</v>
      </c>
      <c r="E40" s="93" t="s">
        <v>7</v>
      </c>
      <c r="F40" s="72"/>
      <c r="G40" s="72"/>
      <c r="H40" s="98">
        <f t="shared" ref="H40" si="2">ROUND(D40*F40, 0)</f>
        <v>0</v>
      </c>
      <c r="I40" s="98">
        <f t="shared" ref="I40" si="3">ROUND(D40*G40, 0)</f>
        <v>0</v>
      </c>
      <c r="J40" s="105"/>
      <c r="K40" s="105"/>
      <c r="L40" s="105"/>
      <c r="M40" s="127"/>
      <c r="N40" s="127"/>
    </row>
    <row r="41" spans="1:17" x14ac:dyDescent="0.25">
      <c r="A41" s="121"/>
      <c r="B41" s="111"/>
      <c r="C41" s="75" t="s">
        <v>12</v>
      </c>
      <c r="D41" s="93"/>
      <c r="E41" s="93"/>
      <c r="F41" s="72"/>
      <c r="G41" s="72"/>
      <c r="H41" s="98"/>
      <c r="I41" s="98"/>
      <c r="J41" s="105"/>
      <c r="K41" s="105"/>
      <c r="M41" s="127"/>
      <c r="N41" s="127"/>
    </row>
    <row r="42" spans="1:17" x14ac:dyDescent="0.25">
      <c r="A42" s="114"/>
      <c r="B42" s="166"/>
      <c r="C42" s="115" t="s">
        <v>8</v>
      </c>
      <c r="D42" s="116"/>
      <c r="E42" s="115"/>
      <c r="F42" s="94"/>
      <c r="G42" s="94"/>
      <c r="H42" s="94">
        <f>SUM(H2:H41)</f>
        <v>0</v>
      </c>
      <c r="I42" s="94">
        <f>SUM(I2:I41)</f>
        <v>0</v>
      </c>
    </row>
    <row r="43" spans="1:17" x14ac:dyDescent="0.25">
      <c r="A43" s="70"/>
      <c r="C43" s="70"/>
      <c r="D43" s="70"/>
      <c r="E43" s="70"/>
      <c r="F43" s="70"/>
      <c r="G43" s="70"/>
      <c r="H43" s="70"/>
      <c r="I43" s="70"/>
    </row>
    <row r="44" spans="1:17" x14ac:dyDescent="0.25">
      <c r="A44" s="70"/>
      <c r="D44" s="70"/>
      <c r="E44" s="70"/>
      <c r="F44" s="70"/>
      <c r="G44" s="70"/>
      <c r="H44" s="70"/>
      <c r="I44" s="70"/>
    </row>
    <row r="45" spans="1:17" x14ac:dyDescent="0.25">
      <c r="A45" s="70"/>
      <c r="C45" s="70"/>
      <c r="D45" s="70"/>
      <c r="E45" s="70"/>
      <c r="F45" s="70"/>
      <c r="G45" s="70"/>
      <c r="H45" s="70"/>
      <c r="I45" s="70"/>
      <c r="M45" s="155"/>
      <c r="O45" s="155"/>
    </row>
    <row r="46" spans="1:17" x14ac:dyDescent="0.25">
      <c r="A46" s="70"/>
      <c r="C46" s="70"/>
      <c r="D46" s="70"/>
      <c r="E46" s="70"/>
      <c r="F46" s="70"/>
      <c r="G46" s="70"/>
      <c r="H46" s="70"/>
      <c r="I46" s="70"/>
      <c r="O46" s="167"/>
      <c r="Q46" s="168"/>
    </row>
    <row r="47" spans="1:17" x14ac:dyDescent="0.25">
      <c r="A47" s="70"/>
      <c r="C47" s="76"/>
      <c r="D47" s="70"/>
      <c r="E47" s="70"/>
      <c r="F47" s="70"/>
      <c r="G47" s="70"/>
      <c r="H47" s="70"/>
      <c r="I47" s="70"/>
      <c r="O47" s="167"/>
      <c r="Q47" s="168"/>
    </row>
    <row r="48" spans="1:17" x14ac:dyDescent="0.25">
      <c r="A48" s="70"/>
      <c r="C48" s="77"/>
      <c r="D48" s="70"/>
      <c r="E48" s="70"/>
      <c r="F48" s="70"/>
      <c r="G48" s="70"/>
      <c r="H48" s="70"/>
      <c r="I48" s="70"/>
    </row>
    <row r="49" spans="1:9" x14ac:dyDescent="0.25">
      <c r="A49" s="70"/>
      <c r="C49" s="77"/>
      <c r="D49" s="70"/>
      <c r="E49" s="70"/>
      <c r="F49" s="70"/>
      <c r="G49" s="70"/>
      <c r="H49" s="70"/>
      <c r="I49" s="70"/>
    </row>
    <row r="50" spans="1:9" x14ac:dyDescent="0.25">
      <c r="C50" s="78"/>
    </row>
    <row r="51" spans="1:9" x14ac:dyDescent="0.25">
      <c r="C51" s="78"/>
    </row>
    <row r="52" spans="1:9" x14ac:dyDescent="0.25">
      <c r="C52" s="156"/>
    </row>
  </sheetData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Árazott</vt:lpstr>
      <vt:lpstr>Záradék</vt:lpstr>
      <vt:lpstr>Összesítő</vt:lpstr>
      <vt:lpstr>Bontás, hulladékkezelés</vt:lpstr>
      <vt:lpstr>Felvonulási létesítmények</vt:lpstr>
      <vt:lpstr>Zsaluzás és állványozás</vt:lpstr>
      <vt:lpstr>Vakolás, rabicolás, gipszkarton</vt:lpstr>
      <vt:lpstr>Bádogozás</vt:lpstr>
      <vt:lpstr>Asztalos szerk. elhelyezése</vt:lpstr>
      <vt:lpstr>Ácsmunka</vt:lpstr>
      <vt:lpstr>Szigetelés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2017-11-16T11:10:17Z</cp:lastPrinted>
  <dcterms:created xsi:type="dcterms:W3CDTF">2016-03-09T12:20:39Z</dcterms:created>
  <dcterms:modified xsi:type="dcterms:W3CDTF">2018-04-06T11:46:53Z</dcterms:modified>
</cp:coreProperties>
</file>